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USB Drive\Horses\EDRA\2024\EDRA in Motion\"/>
    </mc:Choice>
  </mc:AlternateContent>
  <xr:revisionPtr revIDLastSave="0" documentId="13_ncr:1_{4601DA8C-346E-41D8-8AEC-6A2E4A3361EC}" xr6:coauthVersionLast="47" xr6:coauthVersionMax="47" xr10:uidLastSave="{00000000-0000-0000-0000-000000000000}"/>
  <bookViews>
    <workbookView xWindow="-108" yWindow="-108" windowWidth="23256" windowHeight="13896" tabRatio="602" xr2:uid="{00000000-000D-0000-FFFF-FFFF00000000}"/>
  </bookViews>
  <sheets>
    <sheet name="Standings" sheetId="2" r:id="rId1"/>
    <sheet name="Miles Logged" sheetId="1" r:id="rId2"/>
    <sheet name="Stats" sheetId="3" r:id="rId3"/>
  </sheets>
  <definedNames>
    <definedName name="_xlnm._FilterDatabase" localSheetId="1" hidden="1">'Miles Logged'!$A$1:$PL$25</definedName>
    <definedName name="_xlnm._FilterDatabase" localSheetId="2" hidden="1">Stats!$A$1:$J$79</definedName>
    <definedName name="_xlnm.Print_Area" localSheetId="1">'Miles Logged'!$E$2:$K$46</definedName>
    <definedName name="_xlnm.Print_Area" localSheetId="0">Standings!$A$1:$X$37</definedName>
    <definedName name="_xlnm.Print_Titles" localSheetId="1">'Miles Logged'!$A:$D,'Miles Logged'!$1:$1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B3" i="1" l="1"/>
  <c r="OB4" i="1"/>
  <c r="OB5" i="1"/>
  <c r="OB6" i="1"/>
  <c r="OB7" i="1"/>
  <c r="OB8" i="1"/>
  <c r="OB9" i="1"/>
  <c r="OB10" i="1"/>
  <c r="OB11" i="1"/>
  <c r="OB12" i="1"/>
  <c r="OB13" i="1"/>
  <c r="OB14" i="1"/>
  <c r="OB15" i="1"/>
  <c r="OB16" i="1"/>
  <c r="OB17" i="1"/>
  <c r="OB18" i="1"/>
  <c r="OB19" i="1"/>
  <c r="OB20" i="1"/>
  <c r="OB21" i="1"/>
  <c r="OB22" i="1"/>
  <c r="OB23" i="1"/>
  <c r="OB24" i="1"/>
  <c r="OB25" i="1"/>
  <c r="OB2" i="1"/>
  <c r="J25" i="1"/>
  <c r="I25" i="1"/>
  <c r="I20" i="1"/>
  <c r="J19" i="1"/>
  <c r="I19" i="1"/>
  <c r="J17" i="1"/>
  <c r="I17" i="1"/>
  <c r="K16" i="1"/>
  <c r="J16" i="1"/>
  <c r="K13" i="1"/>
  <c r="J13" i="1"/>
  <c r="I13" i="1"/>
  <c r="I12" i="1"/>
  <c r="I11" i="1"/>
  <c r="I10" i="1"/>
  <c r="K9" i="1"/>
  <c r="J9" i="1"/>
  <c r="I9" i="1"/>
  <c r="J6" i="1"/>
  <c r="I6" i="1"/>
  <c r="J4" i="1"/>
  <c r="I4" i="1"/>
  <c r="K3" i="1"/>
  <c r="J3" i="1"/>
  <c r="I3" i="1"/>
  <c r="K2" i="1"/>
  <c r="J2" i="1"/>
  <c r="I2" i="1"/>
  <c r="K17" i="1"/>
  <c r="K25" i="1" l="1"/>
  <c r="K19" i="1"/>
  <c r="J12" i="1"/>
  <c r="J10" i="1"/>
  <c r="K6" i="1"/>
  <c r="K4" i="1"/>
  <c r="KA26" i="1"/>
  <c r="NZ4" i="1" l="1"/>
  <c r="NZ5" i="1"/>
  <c r="NZ6" i="1"/>
  <c r="NZ7" i="1"/>
  <c r="NZ8" i="1"/>
  <c r="NZ9" i="1"/>
  <c r="NZ10" i="1"/>
  <c r="NZ11" i="1"/>
  <c r="NZ12" i="1"/>
  <c r="NZ13" i="1"/>
  <c r="NZ14" i="1"/>
  <c r="NZ15" i="1"/>
  <c r="NZ16" i="1"/>
  <c r="NZ17" i="1"/>
  <c r="NZ18" i="1"/>
  <c r="NZ19" i="1"/>
  <c r="NZ20" i="1"/>
  <c r="NZ21" i="1"/>
  <c r="NZ22" i="1"/>
  <c r="NZ23" i="1"/>
  <c r="NZ24" i="1"/>
  <c r="NZ25" i="1"/>
  <c r="NZ3" i="1"/>
  <c r="NY3" i="1"/>
  <c r="NY4" i="1"/>
  <c r="NY5" i="1"/>
  <c r="NY6" i="1"/>
  <c r="NY7" i="1"/>
  <c r="NY8" i="1"/>
  <c r="NY9" i="1"/>
  <c r="NY10" i="1"/>
  <c r="NY11" i="1"/>
  <c r="NY12" i="1"/>
  <c r="NY13" i="1"/>
  <c r="NY14" i="1"/>
  <c r="NY15" i="1"/>
  <c r="NY16" i="1"/>
  <c r="NY17" i="1"/>
  <c r="NY18" i="1"/>
  <c r="NY19" i="1"/>
  <c r="NY20" i="1"/>
  <c r="NY21" i="1"/>
  <c r="NY22" i="1"/>
  <c r="NY23" i="1"/>
  <c r="NY24" i="1"/>
  <c r="NY25" i="1"/>
  <c r="NY2" i="1"/>
  <c r="NX3" i="1"/>
  <c r="NX4" i="1"/>
  <c r="NX5" i="1"/>
  <c r="NX6" i="1"/>
  <c r="NX7" i="1"/>
  <c r="NX8" i="1"/>
  <c r="NX9" i="1"/>
  <c r="NX10" i="1"/>
  <c r="NX11" i="1"/>
  <c r="NX12" i="1"/>
  <c r="NX13" i="1"/>
  <c r="NX14" i="1"/>
  <c r="NX15" i="1"/>
  <c r="NX16" i="1"/>
  <c r="NX17" i="1"/>
  <c r="NX18" i="1"/>
  <c r="NX19" i="1"/>
  <c r="NX20" i="1"/>
  <c r="NX21" i="1"/>
  <c r="NX22" i="1"/>
  <c r="NX23" i="1"/>
  <c r="NX24" i="1"/>
  <c r="NX25" i="1"/>
  <c r="NW2" i="1"/>
  <c r="NW16" i="1"/>
  <c r="K14" i="1"/>
  <c r="J14" i="1"/>
  <c r="I14" i="1"/>
  <c r="K12" i="1"/>
  <c r="K11" i="1"/>
  <c r="J11" i="1"/>
  <c r="K10" i="1"/>
  <c r="K7" i="1"/>
  <c r="J7" i="1"/>
  <c r="I7" i="1"/>
  <c r="NY26" i="1" l="1"/>
  <c r="NO4" i="1" l="1"/>
  <c r="NP4" i="1"/>
  <c r="NQ4" i="1"/>
  <c r="NR4" i="1"/>
  <c r="NS4" i="1"/>
  <c r="NT4" i="1"/>
  <c r="NU4" i="1"/>
  <c r="NV4" i="1"/>
  <c r="NW4" i="1"/>
  <c r="OA4" i="1"/>
  <c r="NO5" i="1"/>
  <c r="NP5" i="1"/>
  <c r="NQ5" i="1"/>
  <c r="NR5" i="1"/>
  <c r="NS5" i="1"/>
  <c r="NT5" i="1"/>
  <c r="NU5" i="1"/>
  <c r="NV5" i="1"/>
  <c r="NW5" i="1"/>
  <c r="OA5" i="1"/>
  <c r="NO6" i="1"/>
  <c r="NP6" i="1"/>
  <c r="NQ6" i="1"/>
  <c r="NR6" i="1"/>
  <c r="NS6" i="1"/>
  <c r="NT6" i="1"/>
  <c r="NU6" i="1"/>
  <c r="NV6" i="1"/>
  <c r="NW6" i="1"/>
  <c r="OA6" i="1"/>
  <c r="NO7" i="1"/>
  <c r="NP7" i="1"/>
  <c r="NQ7" i="1"/>
  <c r="NR7" i="1"/>
  <c r="NS7" i="1"/>
  <c r="NT7" i="1"/>
  <c r="NU7" i="1"/>
  <c r="NV7" i="1"/>
  <c r="NW7" i="1"/>
  <c r="OA7" i="1"/>
  <c r="NO8" i="1"/>
  <c r="NP8" i="1"/>
  <c r="NQ8" i="1"/>
  <c r="NR8" i="1"/>
  <c r="NS8" i="1"/>
  <c r="NT8" i="1"/>
  <c r="NU8" i="1"/>
  <c r="NV8" i="1"/>
  <c r="NW8" i="1"/>
  <c r="OA8" i="1"/>
  <c r="NO9" i="1"/>
  <c r="NP9" i="1"/>
  <c r="NQ9" i="1"/>
  <c r="NR9" i="1"/>
  <c r="NS9" i="1"/>
  <c r="NT9" i="1"/>
  <c r="NU9" i="1"/>
  <c r="NV9" i="1"/>
  <c r="NW9" i="1"/>
  <c r="OA9" i="1"/>
  <c r="NO10" i="1"/>
  <c r="NP10" i="1"/>
  <c r="NQ10" i="1"/>
  <c r="NR10" i="1"/>
  <c r="NS10" i="1"/>
  <c r="NT10" i="1"/>
  <c r="NU10" i="1"/>
  <c r="NV10" i="1"/>
  <c r="NW10" i="1"/>
  <c r="OA10" i="1"/>
  <c r="NO11" i="1"/>
  <c r="NP11" i="1"/>
  <c r="NQ11" i="1"/>
  <c r="NR11" i="1"/>
  <c r="NS11" i="1"/>
  <c r="NT11" i="1"/>
  <c r="NU11" i="1"/>
  <c r="NV11" i="1"/>
  <c r="NW11" i="1"/>
  <c r="OA11" i="1"/>
  <c r="NO12" i="1"/>
  <c r="NP12" i="1"/>
  <c r="NQ12" i="1"/>
  <c r="NR12" i="1"/>
  <c r="NS12" i="1"/>
  <c r="NT12" i="1"/>
  <c r="NU12" i="1"/>
  <c r="NV12" i="1"/>
  <c r="NW12" i="1"/>
  <c r="OA12" i="1"/>
  <c r="NO13" i="1"/>
  <c r="NP13" i="1"/>
  <c r="NQ13" i="1"/>
  <c r="NR13" i="1"/>
  <c r="NS13" i="1"/>
  <c r="NT13" i="1"/>
  <c r="NU13" i="1"/>
  <c r="NV13" i="1"/>
  <c r="NW13" i="1"/>
  <c r="OA13" i="1"/>
  <c r="NO14" i="1"/>
  <c r="NP14" i="1"/>
  <c r="NQ14" i="1"/>
  <c r="NR14" i="1"/>
  <c r="NS14" i="1"/>
  <c r="NT14" i="1"/>
  <c r="NU14" i="1"/>
  <c r="NV14" i="1"/>
  <c r="NW14" i="1"/>
  <c r="OA14" i="1"/>
  <c r="NO15" i="1"/>
  <c r="NP15" i="1"/>
  <c r="NQ15" i="1"/>
  <c r="NR15" i="1"/>
  <c r="NS15" i="1"/>
  <c r="NT15" i="1"/>
  <c r="NU15" i="1"/>
  <c r="NV15" i="1"/>
  <c r="NW15" i="1"/>
  <c r="OA15" i="1"/>
  <c r="NO16" i="1"/>
  <c r="NP16" i="1"/>
  <c r="NQ16" i="1"/>
  <c r="NR16" i="1"/>
  <c r="NS16" i="1"/>
  <c r="NT16" i="1"/>
  <c r="NU16" i="1"/>
  <c r="NV16" i="1"/>
  <c r="OA16" i="1"/>
  <c r="NO17" i="1"/>
  <c r="NP17" i="1"/>
  <c r="NQ17" i="1"/>
  <c r="NR17" i="1"/>
  <c r="NS17" i="1"/>
  <c r="NT17" i="1"/>
  <c r="NU17" i="1"/>
  <c r="NV17" i="1"/>
  <c r="NW17" i="1"/>
  <c r="OA17" i="1"/>
  <c r="NO18" i="1"/>
  <c r="NP18" i="1"/>
  <c r="NQ18" i="1"/>
  <c r="NR18" i="1"/>
  <c r="NS18" i="1"/>
  <c r="NT18" i="1"/>
  <c r="NU18" i="1"/>
  <c r="NV18" i="1"/>
  <c r="NW18" i="1"/>
  <c r="OA18" i="1"/>
  <c r="NO19" i="1"/>
  <c r="NP19" i="1"/>
  <c r="NQ19" i="1"/>
  <c r="NR19" i="1"/>
  <c r="NS19" i="1"/>
  <c r="NT19" i="1"/>
  <c r="NU19" i="1"/>
  <c r="NV19" i="1"/>
  <c r="NW19" i="1"/>
  <c r="OA19" i="1"/>
  <c r="NO20" i="1"/>
  <c r="NP20" i="1"/>
  <c r="NQ20" i="1"/>
  <c r="NR20" i="1"/>
  <c r="NS20" i="1"/>
  <c r="NT20" i="1"/>
  <c r="NU20" i="1"/>
  <c r="NV20" i="1"/>
  <c r="NW20" i="1"/>
  <c r="OA20" i="1"/>
  <c r="NO21" i="1"/>
  <c r="NP21" i="1"/>
  <c r="NQ21" i="1"/>
  <c r="NR21" i="1"/>
  <c r="NS21" i="1"/>
  <c r="NT21" i="1"/>
  <c r="NU21" i="1"/>
  <c r="NV21" i="1"/>
  <c r="NW21" i="1"/>
  <c r="OA21" i="1"/>
  <c r="NO22" i="1"/>
  <c r="NP22" i="1"/>
  <c r="NQ22" i="1"/>
  <c r="NR22" i="1"/>
  <c r="NS22" i="1"/>
  <c r="NT22" i="1"/>
  <c r="NU22" i="1"/>
  <c r="NV22" i="1"/>
  <c r="NW22" i="1"/>
  <c r="OA22" i="1"/>
  <c r="NO23" i="1"/>
  <c r="NP23" i="1"/>
  <c r="NQ23" i="1"/>
  <c r="NR23" i="1"/>
  <c r="NS23" i="1"/>
  <c r="NT23" i="1"/>
  <c r="NU23" i="1"/>
  <c r="NV23" i="1"/>
  <c r="NW23" i="1"/>
  <c r="OA23" i="1"/>
  <c r="NO24" i="1"/>
  <c r="NP24" i="1"/>
  <c r="NQ24" i="1"/>
  <c r="NR24" i="1"/>
  <c r="NS24" i="1"/>
  <c r="NT24" i="1"/>
  <c r="NU24" i="1"/>
  <c r="NV24" i="1"/>
  <c r="NW24" i="1"/>
  <c r="OA24" i="1"/>
  <c r="NO25" i="1"/>
  <c r="NP25" i="1"/>
  <c r="NQ25" i="1"/>
  <c r="NR25" i="1"/>
  <c r="NS25" i="1"/>
  <c r="NT25" i="1"/>
  <c r="NU25" i="1"/>
  <c r="NV25" i="1"/>
  <c r="NW25" i="1"/>
  <c r="OA25" i="1"/>
  <c r="D81" i="3"/>
  <c r="E81" i="3"/>
  <c r="F81" i="3"/>
  <c r="G81" i="3"/>
  <c r="H81" i="3"/>
  <c r="I81" i="3"/>
  <c r="J74" i="3"/>
  <c r="J68" i="3"/>
  <c r="J16" i="3"/>
  <c r="J5" i="3"/>
  <c r="J9" i="3"/>
  <c r="J10" i="3"/>
  <c r="J15" i="3"/>
  <c r="J20" i="3"/>
  <c r="J22" i="3"/>
  <c r="J23" i="3"/>
  <c r="J27" i="3"/>
  <c r="J28" i="3"/>
  <c r="J29" i="3"/>
  <c r="J30" i="3"/>
  <c r="J33" i="3"/>
  <c r="J35" i="3"/>
  <c r="J36" i="3"/>
  <c r="J43" i="3"/>
  <c r="J44" i="3"/>
  <c r="J46" i="3"/>
  <c r="J47" i="3"/>
  <c r="J50" i="3"/>
  <c r="J51" i="3"/>
  <c r="J54" i="3"/>
  <c r="J56" i="3"/>
  <c r="J57" i="3"/>
  <c r="J58" i="3"/>
  <c r="J60" i="3"/>
  <c r="J61" i="3"/>
  <c r="J72" i="3"/>
  <c r="J78" i="3"/>
  <c r="J3" i="3"/>
  <c r="J79" i="3" l="1"/>
  <c r="J81" i="3"/>
  <c r="I24" i="1" l="1"/>
  <c r="K21" i="1"/>
  <c r="J21" i="1"/>
  <c r="I21" i="1"/>
  <c r="H15" i="1" l="1"/>
  <c r="K15" i="1"/>
  <c r="J15" i="1"/>
  <c r="I15" i="1"/>
  <c r="J18" i="1"/>
  <c r="I18" i="1"/>
  <c r="J22" i="1"/>
  <c r="I22" i="1"/>
  <c r="E7" i="1"/>
  <c r="E13" i="1"/>
  <c r="E16" i="1"/>
  <c r="E9" i="1"/>
  <c r="E10" i="1"/>
  <c r="E25" i="1"/>
  <c r="E23" i="1"/>
  <c r="E5" i="1"/>
  <c r="E22" i="1"/>
  <c r="J24" i="1"/>
  <c r="K22" i="1"/>
  <c r="K18" i="1"/>
  <c r="G24" i="1"/>
  <c r="K62" i="3" l="1"/>
  <c r="L62" i="3" s="1"/>
  <c r="K68" i="3"/>
  <c r="L68" i="3" s="1"/>
  <c r="K78" i="3"/>
  <c r="L78" i="3" s="1"/>
  <c r="K46" i="3"/>
  <c r="L46" i="3" s="1"/>
  <c r="K22" i="3"/>
  <c r="L22" i="3" s="1"/>
  <c r="K35" i="3"/>
  <c r="L35" i="3" s="1"/>
  <c r="L15" i="1"/>
  <c r="L7" i="1"/>
  <c r="L22" i="1"/>
  <c r="L24" i="1"/>
  <c r="K23" i="1" l="1"/>
  <c r="J23" i="1"/>
  <c r="I23" i="1"/>
  <c r="J8" i="1"/>
  <c r="K5" i="1"/>
  <c r="J5" i="1"/>
  <c r="I5" i="1"/>
  <c r="NP2" i="1"/>
  <c r="G8" i="1"/>
  <c r="F6" i="1"/>
  <c r="F4" i="1"/>
  <c r="J20" i="1"/>
  <c r="H21" i="1"/>
  <c r="H19" i="1"/>
  <c r="G18" i="1"/>
  <c r="G12" i="1"/>
  <c r="G11" i="1"/>
  <c r="G3" i="1"/>
  <c r="F20" i="1"/>
  <c r="F17" i="1"/>
  <c r="F14" i="1"/>
  <c r="OA3" i="1"/>
  <c r="NO2" i="1"/>
  <c r="NQ2" i="1"/>
  <c r="NR2" i="1"/>
  <c r="NS2" i="1"/>
  <c r="NT2" i="1"/>
  <c r="NU2" i="1"/>
  <c r="NV2" i="1"/>
  <c r="NZ2" i="1"/>
  <c r="NZ26" i="1" s="1"/>
  <c r="NO3" i="1"/>
  <c r="NP3" i="1"/>
  <c r="NQ3" i="1"/>
  <c r="NR3" i="1"/>
  <c r="NS3" i="1"/>
  <c r="NT3" i="1"/>
  <c r="NU3" i="1"/>
  <c r="NV3" i="1"/>
  <c r="NW3" i="1"/>
  <c r="NW26" i="1" s="1"/>
  <c r="NL26" i="1"/>
  <c r="K39" i="3" l="1"/>
  <c r="L39" i="3" s="1"/>
  <c r="K54" i="3"/>
  <c r="L54" i="3" s="1"/>
  <c r="K69" i="3"/>
  <c r="L69" i="3" s="1"/>
  <c r="K60" i="3"/>
  <c r="L60" i="3" s="1"/>
  <c r="K21" i="3"/>
  <c r="L21" i="3" s="1"/>
  <c r="K10" i="3"/>
  <c r="L10" i="3" s="1"/>
  <c r="K57" i="3"/>
  <c r="L57" i="3" s="1"/>
  <c r="K56" i="3"/>
  <c r="L56" i="3" s="1"/>
  <c r="K50" i="3"/>
  <c r="L50" i="3" s="1"/>
  <c r="K28" i="3"/>
  <c r="L28" i="3" s="1"/>
  <c r="K29" i="3"/>
  <c r="L29" i="3" s="1"/>
  <c r="K36" i="3"/>
  <c r="L36" i="3" s="1"/>
  <c r="K15" i="3"/>
  <c r="L15" i="3" s="1"/>
  <c r="K9" i="3"/>
  <c r="L23" i="1"/>
  <c r="L8" i="1"/>
  <c r="L4" i="1"/>
  <c r="L6" i="1"/>
  <c r="L25" i="1"/>
  <c r="L10" i="1"/>
  <c r="L11" i="1"/>
  <c r="L9" i="1"/>
  <c r="L13" i="1"/>
  <c r="L21" i="1"/>
  <c r="L16" i="1"/>
  <c r="L5" i="1"/>
  <c r="L18" i="1"/>
  <c r="L19" i="1"/>
  <c r="L3" i="1"/>
  <c r="L9" i="3" l="1"/>
  <c r="L20" i="1"/>
  <c r="L14" i="1" l="1"/>
  <c r="L12" i="1"/>
  <c r="L17" i="1" l="1"/>
  <c r="M26" i="1" l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GY26" i="1"/>
  <c r="GZ26" i="1"/>
  <c r="HA26" i="1"/>
  <c r="HB26" i="1"/>
  <c r="HC26" i="1"/>
  <c r="HD26" i="1"/>
  <c r="HE26" i="1"/>
  <c r="HF26" i="1"/>
  <c r="HG26" i="1"/>
  <c r="HH26" i="1"/>
  <c r="HI26" i="1"/>
  <c r="HJ26" i="1"/>
  <c r="HK26" i="1"/>
  <c r="HL26" i="1"/>
  <c r="HM26" i="1"/>
  <c r="HN26" i="1"/>
  <c r="HO26" i="1"/>
  <c r="HP26" i="1"/>
  <c r="HQ26" i="1"/>
  <c r="HR26" i="1"/>
  <c r="HS26" i="1"/>
  <c r="HT26" i="1"/>
  <c r="HU26" i="1"/>
  <c r="HV26" i="1"/>
  <c r="HW26" i="1"/>
  <c r="HX26" i="1"/>
  <c r="HY26" i="1"/>
  <c r="HZ26" i="1"/>
  <c r="IA26" i="1"/>
  <c r="IB26" i="1"/>
  <c r="IC26" i="1"/>
  <c r="ID26" i="1"/>
  <c r="IE26" i="1"/>
  <c r="IF26" i="1"/>
  <c r="IG26" i="1"/>
  <c r="IH26" i="1"/>
  <c r="II26" i="1"/>
  <c r="IJ26" i="1"/>
  <c r="IK26" i="1"/>
  <c r="IL26" i="1"/>
  <c r="IM26" i="1"/>
  <c r="IN26" i="1"/>
  <c r="IO26" i="1"/>
  <c r="IP26" i="1"/>
  <c r="IQ26" i="1"/>
  <c r="IR26" i="1"/>
  <c r="IS26" i="1"/>
  <c r="IT26" i="1"/>
  <c r="IU26" i="1"/>
  <c r="IV26" i="1"/>
  <c r="IW26" i="1"/>
  <c r="IX26" i="1"/>
  <c r="IY26" i="1"/>
  <c r="IZ26" i="1"/>
  <c r="JA26" i="1"/>
  <c r="JB26" i="1"/>
  <c r="JC26" i="1"/>
  <c r="JD26" i="1"/>
  <c r="JE26" i="1"/>
  <c r="JF26" i="1"/>
  <c r="JG26" i="1"/>
  <c r="JH26" i="1"/>
  <c r="JI26" i="1"/>
  <c r="JJ26" i="1"/>
  <c r="JK26" i="1"/>
  <c r="JL26" i="1"/>
  <c r="JM26" i="1"/>
  <c r="JN26" i="1"/>
  <c r="JO26" i="1"/>
  <c r="JP26" i="1"/>
  <c r="JQ26" i="1"/>
  <c r="JR26" i="1"/>
  <c r="JS26" i="1"/>
  <c r="JT26" i="1"/>
  <c r="JU26" i="1"/>
  <c r="JV26" i="1"/>
  <c r="JW26" i="1"/>
  <c r="JX26" i="1"/>
  <c r="JY26" i="1"/>
  <c r="JZ26" i="1"/>
  <c r="KB26" i="1"/>
  <c r="KC26" i="1"/>
  <c r="KD26" i="1"/>
  <c r="KE26" i="1"/>
  <c r="KF26" i="1"/>
  <c r="KG26" i="1"/>
  <c r="KH26" i="1"/>
  <c r="KI26" i="1"/>
  <c r="KJ26" i="1"/>
  <c r="KK26" i="1"/>
  <c r="KL26" i="1"/>
  <c r="KM26" i="1"/>
  <c r="KN26" i="1"/>
  <c r="KO26" i="1"/>
  <c r="KP26" i="1"/>
  <c r="KQ26" i="1"/>
  <c r="KR26" i="1"/>
  <c r="KS26" i="1"/>
  <c r="KT26" i="1"/>
  <c r="KU26" i="1"/>
  <c r="KV26" i="1"/>
  <c r="KW26" i="1"/>
  <c r="KX26" i="1"/>
  <c r="KY26" i="1"/>
  <c r="KZ26" i="1"/>
  <c r="LA26" i="1"/>
  <c r="LB26" i="1"/>
  <c r="LC26" i="1"/>
  <c r="LD26" i="1"/>
  <c r="LE26" i="1"/>
  <c r="LF26" i="1"/>
  <c r="LG26" i="1"/>
  <c r="LH26" i="1"/>
  <c r="LI26" i="1"/>
  <c r="LJ26" i="1"/>
  <c r="LK26" i="1"/>
  <c r="LL26" i="1"/>
  <c r="LM26" i="1"/>
  <c r="LN26" i="1"/>
  <c r="LO26" i="1"/>
  <c r="LP26" i="1"/>
  <c r="LQ26" i="1"/>
  <c r="LR26" i="1"/>
  <c r="LS26" i="1"/>
  <c r="LT26" i="1"/>
  <c r="LU26" i="1"/>
  <c r="LV26" i="1"/>
  <c r="LW26" i="1"/>
  <c r="LX26" i="1"/>
  <c r="LY26" i="1"/>
  <c r="LZ26" i="1"/>
  <c r="MA26" i="1"/>
  <c r="MB26" i="1"/>
  <c r="MC26" i="1"/>
  <c r="MD26" i="1"/>
  <c r="ME26" i="1"/>
  <c r="MF26" i="1"/>
  <c r="MG26" i="1"/>
  <c r="MH26" i="1"/>
  <c r="MI26" i="1"/>
  <c r="MJ26" i="1"/>
  <c r="MK26" i="1"/>
  <c r="ML26" i="1"/>
  <c r="MM26" i="1"/>
  <c r="MN26" i="1"/>
  <c r="MO26" i="1"/>
  <c r="MP26" i="1"/>
  <c r="MQ26" i="1"/>
  <c r="MR26" i="1"/>
  <c r="MS26" i="1"/>
  <c r="MT26" i="1"/>
  <c r="MU26" i="1"/>
  <c r="MV26" i="1"/>
  <c r="MW26" i="1"/>
  <c r="MX26" i="1"/>
  <c r="MY26" i="1"/>
  <c r="MZ26" i="1"/>
  <c r="NA26" i="1"/>
  <c r="NB26" i="1"/>
  <c r="NC26" i="1"/>
  <c r="ND26" i="1"/>
  <c r="NE26" i="1"/>
  <c r="NF26" i="1"/>
  <c r="NG26" i="1"/>
  <c r="NH26" i="1"/>
  <c r="NI26" i="1"/>
  <c r="NJ26" i="1"/>
  <c r="NK26" i="1"/>
  <c r="NM26" i="1"/>
  <c r="NN26" i="1"/>
  <c r="C45" i="1" l="1"/>
  <c r="D45" i="1"/>
  <c r="C44" i="1"/>
  <c r="C43" i="1"/>
  <c r="C42" i="1"/>
  <c r="C41" i="1"/>
  <c r="C39" i="1"/>
  <c r="C40" i="1"/>
  <c r="C38" i="1"/>
  <c r="C37" i="1"/>
  <c r="C36" i="1"/>
  <c r="C35" i="1"/>
  <c r="C34" i="1"/>
  <c r="H26" i="1"/>
  <c r="F26" i="1"/>
  <c r="H28" i="1"/>
  <c r="N1" i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IW1" i="1" s="1"/>
  <c r="IX1" i="1" s="1"/>
  <c r="IY1" i="1" s="1"/>
  <c r="IZ1" i="1" s="1"/>
  <c r="JA1" i="1" s="1"/>
  <c r="JB1" i="1" s="1"/>
  <c r="JC1" i="1" s="1"/>
  <c r="JD1" i="1" s="1"/>
  <c r="JE1" i="1" s="1"/>
  <c r="JF1" i="1" s="1"/>
  <c r="JG1" i="1" s="1"/>
  <c r="JH1" i="1" s="1"/>
  <c r="JI1" i="1" s="1"/>
  <c r="JJ1" i="1" s="1"/>
  <c r="JK1" i="1" s="1"/>
  <c r="JL1" i="1" s="1"/>
  <c r="JM1" i="1" s="1"/>
  <c r="JN1" i="1" s="1"/>
  <c r="JO1" i="1" s="1"/>
  <c r="JP1" i="1" s="1"/>
  <c r="JQ1" i="1" s="1"/>
  <c r="JR1" i="1" s="1"/>
  <c r="JS1" i="1" s="1"/>
  <c r="JT1" i="1" s="1"/>
  <c r="JU1" i="1" s="1"/>
  <c r="JV1" i="1" s="1"/>
  <c r="JW1" i="1" s="1"/>
  <c r="JX1" i="1" s="1"/>
  <c r="JY1" i="1" s="1"/>
  <c r="JZ1" i="1" s="1"/>
  <c r="KA1" i="1" s="1"/>
  <c r="KB1" i="1" s="1"/>
  <c r="KC1" i="1" s="1"/>
  <c r="KD1" i="1" s="1"/>
  <c r="KE1" i="1" s="1"/>
  <c r="KF1" i="1" s="1"/>
  <c r="KG1" i="1" s="1"/>
  <c r="KH1" i="1" s="1"/>
  <c r="KI1" i="1" s="1"/>
  <c r="KJ1" i="1" s="1"/>
  <c r="KK1" i="1" s="1"/>
  <c r="KL1" i="1" s="1"/>
  <c r="KM1" i="1" s="1"/>
  <c r="KN1" i="1" s="1"/>
  <c r="KO1" i="1" s="1"/>
  <c r="KP1" i="1" s="1"/>
  <c r="KQ1" i="1" s="1"/>
  <c r="KR1" i="1" s="1"/>
  <c r="KS1" i="1" s="1"/>
  <c r="KT1" i="1" s="1"/>
  <c r="KU1" i="1" s="1"/>
  <c r="KV1" i="1" s="1"/>
  <c r="KW1" i="1" s="1"/>
  <c r="KX1" i="1" s="1"/>
  <c r="KY1" i="1" s="1"/>
  <c r="KZ1" i="1" s="1"/>
  <c r="LA1" i="1" s="1"/>
  <c r="LB1" i="1" s="1"/>
  <c r="LC1" i="1" s="1"/>
  <c r="LD1" i="1" s="1"/>
  <c r="LE1" i="1" s="1"/>
  <c r="LF1" i="1" s="1"/>
  <c r="LG1" i="1" s="1"/>
  <c r="LH1" i="1" s="1"/>
  <c r="LI1" i="1" s="1"/>
  <c r="LJ1" i="1" s="1"/>
  <c r="LK1" i="1" s="1"/>
  <c r="LL1" i="1" s="1"/>
  <c r="LM1" i="1" s="1"/>
  <c r="LN1" i="1" s="1"/>
  <c r="LO1" i="1" s="1"/>
  <c r="LP1" i="1" s="1"/>
  <c r="LQ1" i="1" s="1"/>
  <c r="LR1" i="1" s="1"/>
  <c r="LS1" i="1" s="1"/>
  <c r="LT1" i="1" s="1"/>
  <c r="LU1" i="1" s="1"/>
  <c r="LV1" i="1" s="1"/>
  <c r="LW1" i="1" s="1"/>
  <c r="LX1" i="1" s="1"/>
  <c r="LY1" i="1" s="1"/>
  <c r="LZ1" i="1" s="1"/>
  <c r="MA1" i="1" s="1"/>
  <c r="MB1" i="1" s="1"/>
  <c r="MC1" i="1" s="1"/>
  <c r="MD1" i="1" s="1"/>
  <c r="ME1" i="1" s="1"/>
  <c r="MF1" i="1" s="1"/>
  <c r="MG1" i="1" s="1"/>
  <c r="MH1" i="1" s="1"/>
  <c r="MI1" i="1" s="1"/>
  <c r="MJ1" i="1" s="1"/>
  <c r="MK1" i="1" s="1"/>
  <c r="ML1" i="1" s="1"/>
  <c r="MM1" i="1" s="1"/>
  <c r="MN1" i="1" s="1"/>
  <c r="MO1" i="1" s="1"/>
  <c r="MP1" i="1" s="1"/>
  <c r="MQ1" i="1" s="1"/>
  <c r="MR1" i="1" s="1"/>
  <c r="MS1" i="1" s="1"/>
  <c r="MT1" i="1" s="1"/>
  <c r="MU1" i="1" s="1"/>
  <c r="MV1" i="1" s="1"/>
  <c r="MW1" i="1" s="1"/>
  <c r="MX1" i="1" s="1"/>
  <c r="MY1" i="1" s="1"/>
  <c r="MZ1" i="1" s="1"/>
  <c r="NA1" i="1" s="1"/>
  <c r="NB1" i="1" s="1"/>
  <c r="NC1" i="1" s="1"/>
  <c r="ND1" i="1" s="1"/>
  <c r="NE1" i="1" s="1"/>
  <c r="NF1" i="1" s="1"/>
  <c r="NG1" i="1" s="1"/>
  <c r="NH1" i="1" s="1"/>
  <c r="NI1" i="1" s="1"/>
  <c r="NJ1" i="1" s="1"/>
  <c r="D44" i="1" l="1"/>
  <c r="D43" i="1"/>
  <c r="D42" i="1"/>
  <c r="D36" i="1"/>
  <c r="D37" i="1"/>
  <c r="D38" i="1"/>
  <c r="D41" i="1"/>
  <c r="D40" i="1"/>
  <c r="D39" i="1"/>
  <c r="D35" i="1"/>
  <c r="D34" i="1"/>
  <c r="F28" i="1"/>
  <c r="NK1" i="1"/>
  <c r="NL1" i="1" s="1"/>
  <c r="NM1" i="1" s="1"/>
  <c r="NN1" i="1" s="1"/>
  <c r="I79" i="3"/>
  <c r="G26" i="1"/>
  <c r="J26" i="1"/>
  <c r="I26" i="1"/>
  <c r="G28" i="1"/>
  <c r="K26" i="1"/>
  <c r="D30" i="1" l="1"/>
  <c r="D46" i="1"/>
  <c r="F3" i="3"/>
  <c r="F4" i="3"/>
  <c r="F6" i="3"/>
  <c r="F10" i="3"/>
  <c r="F11" i="3"/>
  <c r="F13" i="3"/>
  <c r="F17" i="3"/>
  <c r="F20" i="3"/>
  <c r="F22" i="3"/>
  <c r="F23" i="3"/>
  <c r="F24" i="3"/>
  <c r="F25" i="3"/>
  <c r="F27" i="3"/>
  <c r="F28" i="3"/>
  <c r="F33" i="3"/>
  <c r="F34" i="3"/>
  <c r="F35" i="3"/>
  <c r="F36" i="3"/>
  <c r="F37" i="3"/>
  <c r="F38" i="3"/>
  <c r="F42" i="3"/>
  <c r="F40" i="3"/>
  <c r="F41" i="3"/>
  <c r="F43" i="3"/>
  <c r="F44" i="3"/>
  <c r="F45" i="3"/>
  <c r="F46" i="3"/>
  <c r="F48" i="3"/>
  <c r="F49" i="3"/>
  <c r="F50" i="3"/>
  <c r="F54" i="3"/>
  <c r="F16" i="3"/>
  <c r="F55" i="3"/>
  <c r="F57" i="3"/>
  <c r="F59" i="3"/>
  <c r="F63" i="3"/>
  <c r="F64" i="3"/>
  <c r="F68" i="3"/>
  <c r="F70" i="3"/>
  <c r="F71" i="3"/>
  <c r="F78" i="3"/>
  <c r="D3" i="3"/>
  <c r="D4" i="3"/>
  <c r="D6" i="3"/>
  <c r="D7" i="3"/>
  <c r="D10" i="3"/>
  <c r="D12" i="3"/>
  <c r="D13" i="3"/>
  <c r="D18" i="3"/>
  <c r="D19" i="3"/>
  <c r="D20" i="3"/>
  <c r="D22" i="3"/>
  <c r="D23" i="3"/>
  <c r="D24" i="3"/>
  <c r="D25" i="3"/>
  <c r="D27" i="3"/>
  <c r="D28" i="3"/>
  <c r="D30" i="3"/>
  <c r="D31" i="3"/>
  <c r="D32" i="3"/>
  <c r="D34" i="3"/>
  <c r="D35" i="3"/>
  <c r="D36" i="3"/>
  <c r="D37" i="3"/>
  <c r="D38" i="3"/>
  <c r="D42" i="3"/>
  <c r="D45" i="3"/>
  <c r="D46" i="3"/>
  <c r="D52" i="3"/>
  <c r="D53" i="3"/>
  <c r="D54" i="3"/>
  <c r="D16" i="3"/>
  <c r="D55" i="3"/>
  <c r="D57" i="3"/>
  <c r="D59" i="3"/>
  <c r="D63" i="3"/>
  <c r="D64" i="3"/>
  <c r="D65" i="3"/>
  <c r="D66" i="3"/>
  <c r="D67" i="3"/>
  <c r="D68" i="3"/>
  <c r="D70" i="3"/>
  <c r="D73" i="3"/>
  <c r="D75" i="3"/>
  <c r="D76" i="3"/>
  <c r="D77" i="3"/>
  <c r="D78" i="3"/>
  <c r="D2" i="3"/>
  <c r="NT26" i="1" l="1"/>
  <c r="NU26" i="1"/>
  <c r="NV26" i="1"/>
  <c r="NS26" i="1" l="1"/>
  <c r="NR26" i="1" l="1"/>
  <c r="NO26" i="1"/>
  <c r="NQ26" i="1" l="1"/>
  <c r="NP26" i="1"/>
  <c r="B29" i="1" l="1"/>
  <c r="C46" i="1" l="1"/>
  <c r="NX2" i="1" l="1"/>
  <c r="NX26" i="1" s="1"/>
  <c r="OA2" i="1"/>
  <c r="OA26" i="1" s="1"/>
  <c r="E2" i="1"/>
  <c r="K14" i="3" l="1"/>
  <c r="L14" i="3" s="1"/>
  <c r="K23" i="3"/>
  <c r="L23" i="3" s="1"/>
  <c r="K20" i="3"/>
  <c r="L20" i="3" s="1"/>
  <c r="K3" i="3"/>
  <c r="L3" i="3" s="1"/>
  <c r="L2" i="1"/>
  <c r="L26" i="1" s="1"/>
  <c r="E28" i="1"/>
  <c r="D28" i="1" s="1"/>
  <c r="E26" i="1"/>
  <c r="K79" i="3" l="1"/>
  <c r="K81" i="3"/>
  <c r="D29" i="1"/>
  <c r="C30" i="1"/>
  <c r="L79" i="3"/>
  <c r="L81" i="3"/>
  <c r="D31" i="1"/>
  <c r="C31" i="1"/>
</calcChain>
</file>

<file path=xl/sharedStrings.xml><?xml version="1.0" encoding="utf-8"?>
<sst xmlns="http://schemas.openxmlformats.org/spreadsheetml/2006/main" count="538" uniqueCount="229">
  <si>
    <t>First Name</t>
  </si>
  <si>
    <t>Last Name</t>
  </si>
  <si>
    <t>Terry</t>
  </si>
  <si>
    <t>James</t>
  </si>
  <si>
    <t>II</t>
  </si>
  <si>
    <t>Cheri</t>
  </si>
  <si>
    <t>Van Bebber</t>
  </si>
  <si>
    <t>I</t>
  </si>
  <si>
    <t>Susan</t>
  </si>
  <si>
    <t>Summers</t>
  </si>
  <si>
    <t>III</t>
  </si>
  <si>
    <t>Sproat</t>
  </si>
  <si>
    <t>Youth</t>
  </si>
  <si>
    <t>Carol</t>
  </si>
  <si>
    <t>Giles</t>
  </si>
  <si>
    <t>Julie</t>
  </si>
  <si>
    <t>Terri</t>
  </si>
  <si>
    <t>Powell</t>
  </si>
  <si>
    <t>A00169</t>
  </si>
  <si>
    <t>Kendal</t>
  </si>
  <si>
    <t>Ingraham</t>
  </si>
  <si>
    <t>Max</t>
  </si>
  <si>
    <t>Merlich</t>
  </si>
  <si>
    <t>Darlene</t>
  </si>
  <si>
    <t>Rhonda</t>
  </si>
  <si>
    <t>Guilford</t>
  </si>
  <si>
    <t>Amy</t>
  </si>
  <si>
    <t>McKenna</t>
  </si>
  <si>
    <t>Valerie</t>
  </si>
  <si>
    <t>Pflughoeft</t>
  </si>
  <si>
    <t>A00203</t>
  </si>
  <si>
    <t>Jillane</t>
  </si>
  <si>
    <t>Baros</t>
  </si>
  <si>
    <t>A00261</t>
  </si>
  <si>
    <t>Kathleen</t>
  </si>
  <si>
    <t>Pillo</t>
  </si>
  <si>
    <t>Tim</t>
  </si>
  <si>
    <t>Kelsey</t>
  </si>
  <si>
    <t>Corey</t>
  </si>
  <si>
    <t>Cheek</t>
  </si>
  <si>
    <t>Kevin</t>
  </si>
  <si>
    <t>Eichhorn</t>
  </si>
  <si>
    <t>Haddenham</t>
  </si>
  <si>
    <t>Kaplan</t>
  </si>
  <si>
    <t>Jennifer</t>
  </si>
  <si>
    <t>ID #</t>
  </si>
  <si>
    <t>A00036</t>
  </si>
  <si>
    <t>A00008</t>
  </si>
  <si>
    <t>First
Name</t>
  </si>
  <si>
    <t>Last
Name</t>
  </si>
  <si>
    <t>Weight Class I
170 or fewer lbs
MILES</t>
  </si>
  <si>
    <t>Weight Class II
171 to 200 lbs
MILES</t>
  </si>
  <si>
    <t>Weight Class III
201 or more lbs
MILES</t>
  </si>
  <si>
    <t>Youth
MILES</t>
  </si>
  <si>
    <t>Distance Div I
0.1 to 5.0
MILES</t>
  </si>
  <si>
    <t>Distance Div II
5.1 to 10.0
MILES</t>
  </si>
  <si>
    <t>Weight
Division</t>
  </si>
  <si>
    <t>Error
Check</t>
  </si>
  <si>
    <t>TOTALS</t>
  </si>
  <si>
    <t>Weight Class II</t>
  </si>
  <si>
    <t>Distance Division I
(Days with 0.1 to 5.0 miles logged)</t>
  </si>
  <si>
    <t>Distance Division II
(Days with 5.1 to 10.0 miles logged)</t>
  </si>
  <si>
    <t>Distance Division III
(Days with 10.1 miles or more logged)</t>
  </si>
  <si>
    <t>Miles</t>
  </si>
  <si>
    <t>Placing</t>
  </si>
  <si>
    <t>Weight Class I</t>
  </si>
  <si>
    <t>Weight Class III</t>
  </si>
  <si>
    <t>TOTAL PARTICIPANTS</t>
  </si>
  <si>
    <t>MILES THRU:</t>
  </si>
  <si>
    <t>Error check #1</t>
  </si>
  <si>
    <t>Error check #2</t>
  </si>
  <si>
    <t>Kim</t>
  </si>
  <si>
    <t>Black</t>
  </si>
  <si>
    <t>Bonnie</t>
  </si>
  <si>
    <t>Girod</t>
  </si>
  <si>
    <t>Tani</t>
  </si>
  <si>
    <t>Bates</t>
  </si>
  <si>
    <t>Sarah</t>
  </si>
  <si>
    <t>Dafler</t>
  </si>
  <si>
    <t>Alexandra</t>
  </si>
  <si>
    <t>Gesheva</t>
  </si>
  <si>
    <t>Westin</t>
  </si>
  <si>
    <t>Andrea</t>
  </si>
  <si>
    <t>Hurn</t>
  </si>
  <si>
    <t>A00044</t>
  </si>
  <si>
    <t>McLain</t>
  </si>
  <si>
    <t>Charlotte</t>
  </si>
  <si>
    <t>Morgan</t>
  </si>
  <si>
    <t>Erin</t>
  </si>
  <si>
    <t>Putnam</t>
  </si>
  <si>
    <t>TOTAL</t>
  </si>
  <si>
    <t>Ann</t>
  </si>
  <si>
    <t>Van Duren</t>
  </si>
  <si>
    <t>Natalie</t>
  </si>
  <si>
    <t>Law</t>
  </si>
  <si>
    <t>Kyla</t>
  </si>
  <si>
    <t>Layla</t>
  </si>
  <si>
    <t>Georgia</t>
  </si>
  <si>
    <t>Glidden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</si>
  <si>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</si>
  <si>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</si>
  <si>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</si>
  <si>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</si>
  <si>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</si>
  <si>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</si>
  <si>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</si>
  <si>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</si>
  <si>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</si>
  <si>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</si>
  <si>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</si>
  <si>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</si>
  <si>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Lisa</t>
  </si>
  <si>
    <t>Jordan</t>
  </si>
  <si>
    <t>Tremblay</t>
  </si>
  <si>
    <t>Nancy</t>
  </si>
  <si>
    <t>Zukewich</t>
  </si>
  <si>
    <t>Francis</t>
  </si>
  <si>
    <t>Lewis</t>
  </si>
  <si>
    <t>Barnfather</t>
  </si>
  <si>
    <t>Robin</t>
  </si>
  <si>
    <t>Burns</t>
  </si>
  <si>
    <t>Sandy</t>
  </si>
  <si>
    <t>Brandy</t>
  </si>
  <si>
    <t>Cusick</t>
  </si>
  <si>
    <t>Elkins</t>
  </si>
  <si>
    <t>Ferguson</t>
  </si>
  <si>
    <t>Kristine</t>
  </si>
  <si>
    <t>Hanes</t>
  </si>
  <si>
    <t>Cortney</t>
  </si>
  <si>
    <t>Honan</t>
  </si>
  <si>
    <t>Olivia</t>
  </si>
  <si>
    <t>Hurley</t>
  </si>
  <si>
    <t>Dena</t>
  </si>
  <si>
    <t>Ostenson</t>
  </si>
  <si>
    <t>Barbara</t>
  </si>
  <si>
    <t>Ott</t>
  </si>
  <si>
    <t>Ron</t>
  </si>
  <si>
    <t>Cassee</t>
  </si>
  <si>
    <t>Joslynn</t>
  </si>
  <si>
    <t>Margie</t>
  </si>
  <si>
    <t>Thorngren</t>
  </si>
  <si>
    <t>Shelah</t>
  </si>
  <si>
    <t>Wetter</t>
  </si>
  <si>
    <t>Denise</t>
  </si>
  <si>
    <t>Wollweber</t>
  </si>
  <si>
    <t>LeaAnn</t>
  </si>
  <si>
    <t>Wood</t>
  </si>
  <si>
    <t>Woodford</t>
  </si>
  <si>
    <t>First</t>
  </si>
  <si>
    <t>Last</t>
  </si>
  <si>
    <t>2020
8 Mos</t>
  </si>
  <si>
    <t>2021
12 Mos</t>
  </si>
  <si>
    <t>A00003</t>
  </si>
  <si>
    <t>Guy</t>
  </si>
  <si>
    <t>2022
12 Mos</t>
  </si>
  <si>
    <t>Teresa</t>
  </si>
  <si>
    <t>Dixon</t>
  </si>
  <si>
    <t>A00220</t>
  </si>
  <si>
    <t>Emilee</t>
  </si>
  <si>
    <t>Randal</t>
  </si>
  <si>
    <t>Kirsten</t>
  </si>
  <si>
    <t>Seyferth</t>
  </si>
  <si>
    <t>Deliene</t>
  </si>
  <si>
    <t>Sellers</t>
  </si>
  <si>
    <t>Aug</t>
  </si>
  <si>
    <t>Sept</t>
  </si>
  <si>
    <t>Oct</t>
  </si>
  <si>
    <t>Nov</t>
  </si>
  <si>
    <t>Dec</t>
  </si>
  <si>
    <t>A00011</t>
  </si>
  <si>
    <t>Gray</t>
  </si>
  <si>
    <t>Jayla</t>
  </si>
  <si>
    <t>Wilson</t>
  </si>
  <si>
    <t>Carrier</t>
  </si>
  <si>
    <t>Tara</t>
  </si>
  <si>
    <t>Dunham Pillo</t>
  </si>
  <si>
    <t>AJ</t>
  </si>
  <si>
    <t>Haddenahm</t>
  </si>
  <si>
    <t>Holly</t>
  </si>
  <si>
    <t>Sue</t>
  </si>
  <si>
    <t>Beth</t>
  </si>
  <si>
    <t>Meenaghan</t>
  </si>
  <si>
    <t>Jessica</t>
  </si>
  <si>
    <t>Veal</t>
  </si>
  <si>
    <t>2023
12 Mos</t>
  </si>
  <si>
    <t>Participants</t>
  </si>
  <si>
    <t>Alexis</t>
  </si>
  <si>
    <t>Berryman</t>
  </si>
  <si>
    <t>Jamethiel</t>
  </si>
  <si>
    <t>Morse</t>
  </si>
  <si>
    <t>Christy</t>
  </si>
  <si>
    <t>Prophet</t>
  </si>
  <si>
    <t>A00007</t>
  </si>
  <si>
    <t>A00297</t>
  </si>
  <si>
    <t>Distance Div III
10.1 &amp; above
MILES</t>
  </si>
  <si>
    <t>Katie</t>
  </si>
  <si>
    <t>Poe</t>
  </si>
  <si>
    <t>A00248</t>
  </si>
  <si>
    <t>A00341</t>
  </si>
  <si>
    <t>DeNiro</t>
  </si>
  <si>
    <t>A00223</t>
  </si>
  <si>
    <t>A00153</t>
  </si>
  <si>
    <t>A00112</t>
  </si>
  <si>
    <t>A00111</t>
  </si>
  <si>
    <t>Month</t>
  </si>
  <si>
    <t>Total Miles</t>
  </si>
  <si>
    <t>Avg per Participant</t>
  </si>
  <si>
    <t>STANDINGS REFLECT JANUARY MILES SUBMITTED ON OR BEFORE:</t>
  </si>
  <si>
    <t>Sandra</t>
  </si>
  <si>
    <t>Rachel</t>
  </si>
  <si>
    <t>Gibson</t>
  </si>
  <si>
    <t>A00002</t>
  </si>
  <si>
    <t>A00207</t>
  </si>
  <si>
    <t>A00338</t>
  </si>
  <si>
    <t>A00302</t>
  </si>
  <si>
    <t>A00350</t>
  </si>
  <si>
    <t>Sheri</t>
  </si>
  <si>
    <t>Tresko</t>
  </si>
  <si>
    <t>A00160</t>
  </si>
  <si>
    <t>A00305</t>
  </si>
  <si>
    <t>Aaby</t>
  </si>
  <si>
    <t>Lavway</t>
  </si>
  <si>
    <t>2024
12 Mos</t>
  </si>
  <si>
    <t>2020
Monthly Avg</t>
  </si>
  <si>
    <t>2021
Monthly Avg</t>
  </si>
  <si>
    <t>2022
Monthly Avg</t>
  </si>
  <si>
    <t>2023
Monthly Avg</t>
  </si>
  <si>
    <t>2024
Monthly Avg
(thru 8 mos)</t>
  </si>
  <si>
    <t>ALL OF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</si>
</sst>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mm/dd/yy;@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m/d/yyyy\ h:mm:ss\ AM/PM"/>
    <numFmt numFmtId="169" formatCode="#,##0.000_);[Red]\(#,##0.000\)"/>
    <numFmt numFmtId="170" formatCode="#,##0.0"/>
    <numFmt numFmtId="171" formatCode="#,##0.0_);[Red]\(#,##0.0\)"/>
  </numFmts>
  <fonts count="18" x14ac:knownFonts="1">
    <font>
      <sz val="11"/>
      <color rgb="FF000000"/>
      <name val="Calibri"/>
    </font>
    <font>
      <sz val="11"/>
      <color rgb="FF000000"/>
      <name val="Calibri"/>
      <family val="2"/>
    </font>
    <font>
      <sz val="8"/>
      <name val="Calibri"/>
      <family val="2"/>
    </font>
    <font>
      <b/>
      <sz val="16"/>
      <name val="Aptos"/>
      <family val="2"/>
    </font>
    <font>
      <b/>
      <sz val="16"/>
      <color theme="1"/>
      <name val="Aptos"/>
      <family val="2"/>
    </font>
    <font>
      <sz val="12"/>
      <color theme="1"/>
      <name val="Aptos"/>
      <family val="2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b/>
      <sz val="12"/>
      <color theme="0"/>
      <name val="Aptos"/>
      <family val="2"/>
    </font>
    <font>
      <b/>
      <sz val="12"/>
      <color theme="1"/>
      <name val="Aptos"/>
      <family val="2"/>
    </font>
    <font>
      <sz val="11"/>
      <color rgb="FF000000"/>
      <name val="Aptos"/>
      <family val="2"/>
    </font>
    <font>
      <b/>
      <sz val="11"/>
      <color theme="0"/>
      <name val="Aptos"/>
      <family val="2"/>
    </font>
    <font>
      <sz val="11"/>
      <color theme="0"/>
      <name val="Aptos"/>
      <family val="2"/>
    </font>
    <font>
      <b/>
      <sz val="11"/>
      <color rgb="FF000000"/>
      <name val="Aptos"/>
      <family val="2"/>
    </font>
    <font>
      <b/>
      <sz val="11"/>
      <color theme="1"/>
      <name val="Aptos"/>
      <family val="2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sz val="12"/>
      <color rgb="FF000000"/>
      <name val="Aptos Black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4" fontId="11" fillId="3" borderId="1" xfId="1" applyNumberFormat="1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 wrapText="1"/>
    </xf>
    <xf numFmtId="4" fontId="11" fillId="4" borderId="1" xfId="1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/>
    </xf>
    <xf numFmtId="40" fontId="13" fillId="0" borderId="1" xfId="0" applyNumberFormat="1" applyFont="1" applyBorder="1" applyAlignment="1">
      <alignment horizontal="center" vertical="center"/>
    </xf>
    <xf numFmtId="39" fontId="10" fillId="5" borderId="1" xfId="1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/>
    </xf>
    <xf numFmtId="40" fontId="13" fillId="0" borderId="5" xfId="1" applyNumberFormat="1" applyFont="1" applyFill="1" applyBorder="1" applyAlignment="1">
      <alignment horizontal="center" vertical="center"/>
    </xf>
    <xf numFmtId="39" fontId="13" fillId="0" borderId="5" xfId="1" applyNumberFormat="1" applyFont="1" applyFill="1" applyBorder="1" applyAlignment="1">
      <alignment horizontal="center" vertical="center"/>
    </xf>
    <xf numFmtId="40" fontId="13" fillId="0" borderId="0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9" fontId="10" fillId="0" borderId="0" xfId="2" applyFont="1" applyFill="1" applyBorder="1" applyAlignment="1">
      <alignment horizontal="center" vertical="center"/>
    </xf>
    <xf numFmtId="165" fontId="14" fillId="0" borderId="0" xfId="1" applyNumberFormat="1" applyFont="1" applyFill="1" applyBorder="1" applyAlignment="1">
      <alignment horizontal="center" vertical="center"/>
    </xf>
    <xf numFmtId="40" fontId="14" fillId="0" borderId="15" xfId="0" applyNumberFormat="1" applyFont="1" applyBorder="1" applyAlignment="1">
      <alignment horizontal="center"/>
    </xf>
    <xf numFmtId="167" fontId="14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2" fontId="13" fillId="0" borderId="0" xfId="1" applyNumberFormat="1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40" fontId="14" fillId="0" borderId="15" xfId="1" applyNumberFormat="1" applyFont="1" applyFill="1" applyBorder="1" applyAlignment="1">
      <alignment horizontal="center"/>
    </xf>
    <xf numFmtId="169" fontId="13" fillId="0" borderId="0" xfId="0" applyNumberFormat="1" applyFont="1" applyAlignment="1">
      <alignment horizontal="center" vertical="center"/>
    </xf>
    <xf numFmtId="40" fontId="13" fillId="0" borderId="0" xfId="0" applyNumberFormat="1" applyFont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0" fontId="10" fillId="0" borderId="0" xfId="2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4" fontId="14" fillId="0" borderId="0" xfId="1" applyNumberFormat="1" applyFont="1" applyFill="1" applyBorder="1" applyAlignment="1">
      <alignment horizontal="center" vertical="center"/>
    </xf>
    <xf numFmtId="166" fontId="14" fillId="0" borderId="0" xfId="1" applyNumberFormat="1" applyFont="1" applyFill="1" applyBorder="1" applyAlignment="1">
      <alignment horizontal="center" vertical="center"/>
    </xf>
    <xf numFmtId="9" fontId="14" fillId="0" borderId="0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40" fontId="13" fillId="8" borderId="1" xfId="0" applyNumberFormat="1" applyFont="1" applyFill="1" applyBorder="1" applyAlignment="1">
      <alignment horizontal="center" vertical="center" wrapText="1"/>
    </xf>
    <xf numFmtId="37" fontId="14" fillId="8" borderId="8" xfId="0" applyNumberFormat="1" applyFont="1" applyFill="1" applyBorder="1" applyAlignment="1">
      <alignment horizontal="center" vertical="center"/>
    </xf>
    <xf numFmtId="37" fontId="14" fillId="8" borderId="8" xfId="1" applyNumberFormat="1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 wrapText="1"/>
    </xf>
    <xf numFmtId="40" fontId="14" fillId="8" borderId="12" xfId="1" applyNumberFormat="1" applyFont="1" applyFill="1" applyBorder="1" applyAlignment="1">
      <alignment horizontal="center" vertical="center"/>
    </xf>
    <xf numFmtId="40" fontId="13" fillId="8" borderId="1" xfId="0" applyNumberFormat="1" applyFont="1" applyFill="1" applyBorder="1" applyAlignment="1">
      <alignment horizontal="center" vertical="center"/>
    </xf>
    <xf numFmtId="164" fontId="11" fillId="9" borderId="1" xfId="0" applyNumberFormat="1" applyFont="1" applyFill="1" applyBorder="1" applyAlignment="1">
      <alignment horizontal="center" vertical="center" wrapText="1"/>
    </xf>
    <xf numFmtId="39" fontId="10" fillId="10" borderId="1" xfId="1" applyNumberFormat="1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 wrapText="1"/>
    </xf>
    <xf numFmtId="2" fontId="11" fillId="11" borderId="1" xfId="0" applyNumberFormat="1" applyFont="1" applyFill="1" applyBorder="1" applyAlignment="1">
      <alignment horizontal="center" vertical="center"/>
    </xf>
    <xf numFmtId="164" fontId="11" fillId="11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70" fontId="5" fillId="0" borderId="0" xfId="1" applyNumberFormat="1" applyFont="1" applyAlignment="1">
      <alignment horizontal="center" vertical="center"/>
    </xf>
    <xf numFmtId="170" fontId="8" fillId="9" borderId="1" xfId="1" applyNumberFormat="1" applyFont="1" applyFill="1" applyBorder="1" applyAlignment="1">
      <alignment horizontal="center" vertical="center"/>
    </xf>
    <xf numFmtId="170" fontId="5" fillId="0" borderId="1" xfId="1" applyNumberFormat="1" applyFont="1" applyFill="1" applyBorder="1" applyAlignment="1">
      <alignment horizontal="center" vertical="center"/>
    </xf>
    <xf numFmtId="170" fontId="5" fillId="0" borderId="1" xfId="1" applyNumberFormat="1" applyFont="1" applyBorder="1" applyAlignment="1">
      <alignment horizontal="center" vertical="center"/>
    </xf>
    <xf numFmtId="170" fontId="10" fillId="0" borderId="1" xfId="1" applyNumberFormat="1" applyFont="1" applyFill="1" applyBorder="1" applyAlignment="1">
      <alignment horizontal="center" vertical="center"/>
    </xf>
    <xf numFmtId="170" fontId="8" fillId="6" borderId="1" xfId="1" applyNumberFormat="1" applyFont="1" applyFill="1" applyBorder="1" applyAlignment="1">
      <alignment horizontal="center" vertical="center"/>
    </xf>
    <xf numFmtId="39" fontId="14" fillId="0" borderId="14" xfId="0" applyNumberFormat="1" applyFont="1" applyBorder="1" applyAlignment="1">
      <alignment horizontal="center"/>
    </xf>
    <xf numFmtId="40" fontId="14" fillId="0" borderId="14" xfId="0" applyNumberFormat="1" applyFont="1" applyBorder="1" applyAlignment="1">
      <alignment horizontal="center"/>
    </xf>
    <xf numFmtId="0" fontId="16" fillId="0" borderId="0" xfId="0" applyFont="1"/>
    <xf numFmtId="170" fontId="16" fillId="0" borderId="0" xfId="0" applyNumberFormat="1" applyFont="1" applyAlignment="1">
      <alignment horizontal="center"/>
    </xf>
    <xf numFmtId="170" fontId="16" fillId="0" borderId="0" xfId="1" applyNumberFormat="1" applyFont="1" applyFill="1" applyBorder="1" applyAlignment="1">
      <alignment horizontal="center"/>
    </xf>
    <xf numFmtId="40" fontId="16" fillId="0" borderId="0" xfId="0" applyNumberFormat="1" applyFont="1" applyAlignment="1">
      <alignment vertical="center"/>
    </xf>
    <xf numFmtId="170" fontId="15" fillId="0" borderId="5" xfId="0" applyNumberFormat="1" applyFont="1" applyBorder="1"/>
    <xf numFmtId="170" fontId="15" fillId="0" borderId="5" xfId="0" applyNumberFormat="1" applyFont="1" applyBorder="1" applyAlignment="1">
      <alignment horizontal="center"/>
    </xf>
    <xf numFmtId="170" fontId="16" fillId="0" borderId="0" xfId="0" applyNumberFormat="1" applyFont="1"/>
    <xf numFmtId="0" fontId="17" fillId="0" borderId="0" xfId="0" applyFont="1" applyAlignment="1">
      <alignment horizontal="center" vertical="center"/>
    </xf>
    <xf numFmtId="170" fontId="17" fillId="0" borderId="0" xfId="0" applyNumberFormat="1" applyFont="1" applyAlignment="1">
      <alignment horizontal="center" vertical="center" wrapText="1"/>
    </xf>
    <xf numFmtId="170" fontId="17" fillId="0" borderId="0" xfId="1" applyNumberFormat="1" applyFont="1" applyFill="1" applyBorder="1" applyAlignment="1">
      <alignment horizontal="center" vertical="center" wrapText="1"/>
    </xf>
    <xf numFmtId="170" fontId="16" fillId="0" borderId="0" xfId="0" applyNumberFormat="1" applyFont="1" applyAlignment="1">
      <alignment horizontal="center" vertical="center"/>
    </xf>
    <xf numFmtId="170" fontId="16" fillId="0" borderId="0" xfId="2" applyNumberFormat="1" applyFont="1" applyFill="1" applyAlignment="1">
      <alignment horizontal="center" vertical="center"/>
    </xf>
    <xf numFmtId="170" fontId="15" fillId="0" borderId="5" xfId="0" applyNumberFormat="1" applyFont="1" applyBorder="1" applyAlignment="1">
      <alignment horizontal="center" vertical="center"/>
    </xf>
    <xf numFmtId="170" fontId="16" fillId="12" borderId="0" xfId="2" applyNumberFormat="1" applyFont="1" applyFill="1" applyAlignment="1">
      <alignment horizontal="center" vertical="center"/>
    </xf>
    <xf numFmtId="170" fontId="16" fillId="12" borderId="0" xfId="1" applyNumberFormat="1" applyFont="1" applyFill="1" applyBorder="1" applyAlignment="1">
      <alignment horizontal="center"/>
    </xf>
    <xf numFmtId="170" fontId="17" fillId="13" borderId="0" xfId="1" applyNumberFormat="1" applyFont="1" applyFill="1" applyBorder="1" applyAlignment="1">
      <alignment horizontal="center" vertical="center" wrapText="1"/>
    </xf>
    <xf numFmtId="170" fontId="16" fillId="13" borderId="0" xfId="1" applyNumberFormat="1" applyFont="1" applyFill="1" applyBorder="1" applyAlignment="1">
      <alignment horizontal="center"/>
    </xf>
    <xf numFmtId="170" fontId="15" fillId="13" borderId="5" xfId="0" applyNumberFormat="1" applyFont="1" applyFill="1" applyBorder="1" applyAlignment="1">
      <alignment horizontal="center"/>
    </xf>
    <xf numFmtId="170" fontId="16" fillId="13" borderId="0" xfId="0" applyNumberFormat="1" applyFont="1" applyFill="1" applyAlignment="1">
      <alignment horizontal="center"/>
    </xf>
    <xf numFmtId="170" fontId="17" fillId="13" borderId="0" xfId="0" applyNumberFormat="1" applyFont="1" applyFill="1" applyAlignment="1">
      <alignment horizontal="center" vertical="center" wrapText="1"/>
    </xf>
    <xf numFmtId="170" fontId="16" fillId="13" borderId="0" xfId="2" applyNumberFormat="1" applyFont="1" applyFill="1" applyAlignment="1">
      <alignment horizontal="center" vertical="center"/>
    </xf>
    <xf numFmtId="170" fontId="15" fillId="13" borderId="5" xfId="0" applyNumberFormat="1" applyFont="1" applyFill="1" applyBorder="1" applyAlignment="1">
      <alignment horizontal="center" vertical="center"/>
    </xf>
    <xf numFmtId="170" fontId="16" fillId="13" borderId="0" xfId="0" applyNumberFormat="1" applyFont="1" applyFill="1" applyAlignment="1">
      <alignment horizontal="center" vertical="center"/>
    </xf>
    <xf numFmtId="171" fontId="13" fillId="0" borderId="5" xfId="1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168" fontId="3" fillId="7" borderId="6" xfId="0" applyNumberFormat="1" applyFont="1" applyFill="1" applyBorder="1" applyAlignment="1">
      <alignment horizontal="center" vertical="center"/>
    </xf>
    <xf numFmtId="168" fontId="3" fillId="7" borderId="2" xfId="0" applyNumberFormat="1" applyFont="1" applyFill="1" applyBorder="1" applyAlignment="1">
      <alignment horizontal="center" vertical="center"/>
    </xf>
    <xf numFmtId="168" fontId="3" fillId="7" borderId="4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8" borderId="7" xfId="0" applyFont="1" applyFill="1" applyBorder="1" applyAlignment="1">
      <alignment horizontal="center"/>
    </xf>
    <xf numFmtId="0" fontId="14" fillId="8" borderId="8" xfId="0" applyFont="1" applyFill="1" applyBorder="1" applyAlignment="1">
      <alignment horizontal="center"/>
    </xf>
    <xf numFmtId="168" fontId="14" fillId="8" borderId="0" xfId="0" applyNumberFormat="1" applyFont="1" applyFill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170" fontId="5" fillId="14" borderId="1" xfId="1" applyNumberFormat="1" applyFont="1" applyFill="1" applyBorder="1" applyAlignment="1">
      <alignment horizontal="center" vertical="center"/>
    </xf>
    <xf numFmtId="170" fontId="10" fillId="14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9">
    <tableStyle name="Table Style 1" pivot="0" count="0" xr9:uid="{A87FEC3D-ABA8-4900-BBB1-C91485684251}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Retrospect">
  <a:themeElements>
    <a:clrScheme name="Retrospect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Retrospect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tro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hade val="92000"/>
                <a:satMod val="130000"/>
              </a:schemeClr>
            </a:gs>
            <a:gs pos="45000">
              <a:schemeClr val="phClr">
                <a:tint val="60000"/>
                <a:shade val="99000"/>
                <a:satMod val="120000"/>
              </a:schemeClr>
            </a:gs>
            <a:gs pos="100000">
              <a:schemeClr val="phClr">
                <a:tint val="55000"/>
                <a:satMod val="14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  <a:satMod val="130000"/>
              </a:schemeClr>
            </a:gs>
            <a:gs pos="34000">
              <a:schemeClr val="phClr">
                <a:shade val="87000"/>
                <a:satMod val="125000"/>
              </a:schemeClr>
            </a:gs>
            <a:gs pos="70000">
              <a:schemeClr val="phClr">
                <a:tint val="100000"/>
                <a:shade val="90000"/>
                <a:satMod val="130000"/>
              </a:schemeClr>
            </a:gs>
            <a:gs pos="100000">
              <a:schemeClr val="phClr">
                <a:tint val="100000"/>
                <a:shade val="100000"/>
                <a:satMod val="11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4445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flat">
            <a:bevelT w="25400" h="31750"/>
          </a:sp3d>
        </a:effectStyle>
      </a:effectStyleLst>
      <a:bgFillStyleLst>
        <a:solidFill>
          <a:schemeClr val="phClr"/>
        </a:solidFill>
        <a:solidFill>
          <a:schemeClr val="phClr">
            <a:tint val="90000"/>
            <a:shade val="97000"/>
            <a:satMod val="130000"/>
          </a:schemeClr>
        </a:solidFill>
        <a:gradFill rotWithShape="1">
          <a:gsLst>
            <a:gs pos="0">
              <a:schemeClr val="phClr">
                <a:tint val="96000"/>
                <a:shade val="99000"/>
                <a:satMod val="140000"/>
              </a:schemeClr>
            </a:gs>
            <a:gs pos="65000">
              <a:schemeClr val="phClr">
                <a:tint val="100000"/>
                <a:shade val="80000"/>
                <a:satMod val="130000"/>
              </a:schemeClr>
            </a:gs>
            <a:gs pos="100000">
              <a:schemeClr val="phClr">
                <a:tint val="100000"/>
                <a:shade val="48000"/>
                <a:satMod val="120000"/>
              </a:schemeClr>
            </a:gs>
          </a:gsLst>
          <a:lin ang="162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Retrospect" id="{5F128B03-DCCA-4EEB-AB3B-CF2899314A46}" vid="{3F1AAB62-24C6-49D2-8E01-B56FAC9A3DC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6D83-B08B-4519-86BD-A77DB8FBCB71}">
  <sheetPr>
    <pageSetUpPr fitToPage="1"/>
  </sheetPr>
  <dimension ref="A1:X29"/>
  <sheetViews>
    <sheetView tabSelected="1" zoomScale="90" zoomScaleNormal="90" workbookViewId="0">
      <selection activeCell="H23" sqref="H23"/>
    </sheetView>
  </sheetViews>
  <sheetFormatPr defaultColWidth="8.88671875" defaultRowHeight="15.6" x14ac:dyDescent="0.3"/>
  <cols>
    <col min="1" max="1" width="12.21875" style="46" bestFit="1" customWidth="1"/>
    <col min="2" max="2" width="11.88671875" style="46" bestFit="1" customWidth="1"/>
    <col min="3" max="3" width="8.5546875" style="62" bestFit="1" customWidth="1"/>
    <col min="4" max="4" width="8.5546875" style="46" bestFit="1" customWidth="1"/>
    <col min="5" max="5" width="1.6640625" style="46" customWidth="1"/>
    <col min="6" max="6" width="12.21875" style="46" bestFit="1" customWidth="1"/>
    <col min="7" max="7" width="13.109375" style="46" bestFit="1" customWidth="1"/>
    <col min="8" max="8" width="8.5546875" style="62" bestFit="1" customWidth="1"/>
    <col min="9" max="9" width="8.5546875" style="46" bestFit="1" customWidth="1"/>
    <col min="10" max="10" width="1.6640625" style="46" customWidth="1"/>
    <col min="11" max="11" width="12.21875" style="46" bestFit="1" customWidth="1"/>
    <col min="12" max="12" width="13.109375" style="46" bestFit="1" customWidth="1"/>
    <col min="13" max="13" width="6.6640625" style="62" bestFit="1" customWidth="1"/>
    <col min="14" max="14" width="8.5546875" style="46" bestFit="1" customWidth="1"/>
    <col min="15" max="15" width="1.6640625" style="46" customWidth="1"/>
    <col min="16" max="16" width="12.21875" style="46" bestFit="1" customWidth="1"/>
    <col min="17" max="17" width="13.109375" style="46" bestFit="1" customWidth="1"/>
    <col min="18" max="18" width="8.5546875" style="62" bestFit="1" customWidth="1"/>
    <col min="19" max="19" width="8.5546875" style="46" bestFit="1" customWidth="1"/>
    <col min="20" max="20" width="1.6640625" style="46" customWidth="1"/>
    <col min="21" max="21" width="12.21875" style="46" bestFit="1" customWidth="1"/>
    <col min="22" max="22" width="13.109375" style="46" bestFit="1" customWidth="1"/>
    <col min="23" max="23" width="8.5546875" style="62" bestFit="1" customWidth="1"/>
    <col min="24" max="24" width="8.5546875" style="46" bestFit="1" customWidth="1"/>
    <col min="25" max="16384" width="8.88671875" style="46"/>
  </cols>
  <sheetData>
    <row r="1" spans="1:24" s="45" customFormat="1" ht="21" x14ac:dyDescent="0.3">
      <c r="A1" s="95" t="s">
        <v>207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7"/>
    </row>
    <row r="2" spans="1:24" s="45" customFormat="1" ht="21.6" thickBot="1" x14ac:dyDescent="0.35">
      <c r="A2" s="98">
        <v>45672.897847222222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100"/>
    </row>
    <row r="3" spans="1:24" x14ac:dyDescent="0.3">
      <c r="B3" s="47"/>
    </row>
    <row r="4" spans="1:24" s="1" customFormat="1" ht="18" x14ac:dyDescent="0.3">
      <c r="A4" s="94" t="s">
        <v>12</v>
      </c>
      <c r="B4" s="94"/>
      <c r="C4" s="94"/>
      <c r="D4" s="94"/>
      <c r="F4" s="94" t="s">
        <v>59</v>
      </c>
      <c r="G4" s="94"/>
      <c r="H4" s="94"/>
      <c r="I4" s="94"/>
      <c r="K4" s="101" t="s">
        <v>60</v>
      </c>
      <c r="L4" s="102"/>
      <c r="M4" s="102"/>
      <c r="N4" s="102"/>
      <c r="P4" s="101" t="s">
        <v>61</v>
      </c>
      <c r="Q4" s="102"/>
      <c r="R4" s="102"/>
      <c r="S4" s="102"/>
      <c r="U4" s="101" t="s">
        <v>62</v>
      </c>
      <c r="V4" s="102"/>
      <c r="W4" s="102"/>
      <c r="X4" s="102"/>
    </row>
    <row r="5" spans="1:24" s="2" customFormat="1" x14ac:dyDescent="0.3">
      <c r="A5" s="61" t="s">
        <v>0</v>
      </c>
      <c r="B5" s="61" t="s">
        <v>1</v>
      </c>
      <c r="C5" s="63" t="s">
        <v>63</v>
      </c>
      <c r="D5" s="61" t="s">
        <v>64</v>
      </c>
      <c r="F5" s="61" t="s">
        <v>0</v>
      </c>
      <c r="G5" s="61" t="s">
        <v>1</v>
      </c>
      <c r="H5" s="63" t="s">
        <v>63</v>
      </c>
      <c r="I5" s="61" t="s">
        <v>64</v>
      </c>
      <c r="K5" s="3" t="s">
        <v>0</v>
      </c>
      <c r="L5" s="3" t="s">
        <v>1</v>
      </c>
      <c r="M5" s="67" t="s">
        <v>63</v>
      </c>
      <c r="N5" s="3" t="s">
        <v>64</v>
      </c>
      <c r="P5" s="3" t="s">
        <v>0</v>
      </c>
      <c r="Q5" s="3" t="s">
        <v>1</v>
      </c>
      <c r="R5" s="67" t="s">
        <v>63</v>
      </c>
      <c r="S5" s="3" t="s">
        <v>64</v>
      </c>
      <c r="U5" s="3" t="s">
        <v>0</v>
      </c>
      <c r="V5" s="3" t="s">
        <v>1</v>
      </c>
      <c r="W5" s="67" t="s">
        <v>63</v>
      </c>
      <c r="X5" s="3" t="s">
        <v>64</v>
      </c>
    </row>
    <row r="6" spans="1:24" x14ac:dyDescent="0.3">
      <c r="A6" s="112" t="s">
        <v>195</v>
      </c>
      <c r="B6" s="112" t="s">
        <v>196</v>
      </c>
      <c r="C6" s="113">
        <v>2308.1999999999994</v>
      </c>
      <c r="D6" s="112">
        <v>1</v>
      </c>
      <c r="F6" s="112" t="s">
        <v>2</v>
      </c>
      <c r="G6" s="112" t="s">
        <v>3</v>
      </c>
      <c r="H6" s="113">
        <v>2773.599999999999</v>
      </c>
      <c r="I6" s="112">
        <v>1</v>
      </c>
      <c r="K6" s="112" t="s">
        <v>178</v>
      </c>
      <c r="L6" s="112" t="s">
        <v>42</v>
      </c>
      <c r="M6" s="113">
        <v>916.60000000000014</v>
      </c>
      <c r="N6" s="112">
        <v>1</v>
      </c>
      <c r="P6" s="112" t="s">
        <v>31</v>
      </c>
      <c r="Q6" s="112" t="s">
        <v>32</v>
      </c>
      <c r="R6" s="113">
        <v>1532.5000000000014</v>
      </c>
      <c r="S6" s="112">
        <v>1</v>
      </c>
      <c r="U6" s="112" t="s">
        <v>15</v>
      </c>
      <c r="V6" s="112" t="s">
        <v>3</v>
      </c>
      <c r="W6" s="113">
        <v>2801.5</v>
      </c>
      <c r="X6" s="112">
        <v>1</v>
      </c>
    </row>
    <row r="7" spans="1:24" x14ac:dyDescent="0.3">
      <c r="A7" s="112" t="s">
        <v>158</v>
      </c>
      <c r="B7" s="112" t="s">
        <v>159</v>
      </c>
      <c r="C7" s="113">
        <v>844.20000000000039</v>
      </c>
      <c r="D7" s="112">
        <v>2</v>
      </c>
      <c r="F7" s="112" t="s">
        <v>208</v>
      </c>
      <c r="G7" s="112" t="s">
        <v>39</v>
      </c>
      <c r="H7" s="113">
        <v>1697.5</v>
      </c>
      <c r="I7" s="112">
        <v>2</v>
      </c>
      <c r="K7" s="112" t="s">
        <v>155</v>
      </c>
      <c r="L7" s="112" t="s">
        <v>156</v>
      </c>
      <c r="M7" s="113">
        <v>773.60000000000025</v>
      </c>
      <c r="N7" s="112">
        <v>2</v>
      </c>
      <c r="P7" s="112" t="s">
        <v>195</v>
      </c>
      <c r="Q7" s="112" t="s">
        <v>196</v>
      </c>
      <c r="R7" s="113">
        <v>1425.8000000000004</v>
      </c>
      <c r="S7" s="112">
        <v>2</v>
      </c>
      <c r="U7" s="112" t="s">
        <v>2</v>
      </c>
      <c r="V7" s="112" t="s">
        <v>3</v>
      </c>
      <c r="W7" s="113">
        <v>2188.5999999999995</v>
      </c>
      <c r="X7" s="112">
        <v>2</v>
      </c>
    </row>
    <row r="8" spans="1:24" x14ac:dyDescent="0.3">
      <c r="A8" s="48" t="s">
        <v>220</v>
      </c>
      <c r="B8" s="48" t="s">
        <v>221</v>
      </c>
      <c r="C8" s="64">
        <v>138.4</v>
      </c>
      <c r="D8" s="48">
        <v>3</v>
      </c>
      <c r="F8" s="48" t="s">
        <v>155</v>
      </c>
      <c r="G8" s="48" t="s">
        <v>156</v>
      </c>
      <c r="H8" s="64">
        <v>1511.1000000000004</v>
      </c>
      <c r="I8" s="48">
        <v>3</v>
      </c>
      <c r="K8" s="48" t="s">
        <v>114</v>
      </c>
      <c r="L8" s="48" t="s">
        <v>115</v>
      </c>
      <c r="M8" s="64">
        <v>736.30000000000018</v>
      </c>
      <c r="N8" s="48">
        <v>3</v>
      </c>
      <c r="P8" s="48" t="s">
        <v>13</v>
      </c>
      <c r="Q8" s="48" t="s">
        <v>14</v>
      </c>
      <c r="R8" s="64">
        <v>960.30000000000052</v>
      </c>
      <c r="S8" s="48">
        <v>3</v>
      </c>
      <c r="U8" s="48" t="s">
        <v>179</v>
      </c>
      <c r="V8" s="48" t="s">
        <v>85</v>
      </c>
      <c r="W8" s="64">
        <v>1370.6000000000004</v>
      </c>
      <c r="X8" s="48">
        <v>3</v>
      </c>
    </row>
    <row r="9" spans="1:24" x14ac:dyDescent="0.3">
      <c r="F9" s="48" t="s">
        <v>86</v>
      </c>
      <c r="G9" s="48" t="s">
        <v>87</v>
      </c>
      <c r="H9" s="65">
        <v>1059.8999999999999</v>
      </c>
      <c r="I9" s="48">
        <v>4</v>
      </c>
      <c r="K9" s="48" t="s">
        <v>73</v>
      </c>
      <c r="L9" s="48" t="s">
        <v>74</v>
      </c>
      <c r="M9" s="65">
        <v>622.70000000000005</v>
      </c>
      <c r="N9" s="48">
        <v>4</v>
      </c>
      <c r="P9" s="48" t="s">
        <v>15</v>
      </c>
      <c r="Q9" s="48" t="s">
        <v>3</v>
      </c>
      <c r="R9" s="65">
        <v>730.50000000000045</v>
      </c>
      <c r="S9" s="48">
        <v>4</v>
      </c>
      <c r="U9" s="48" t="s">
        <v>13</v>
      </c>
      <c r="V9" s="48" t="s">
        <v>14</v>
      </c>
      <c r="W9" s="65">
        <v>855.50000000000045</v>
      </c>
      <c r="X9" s="48">
        <v>4</v>
      </c>
    </row>
    <row r="10" spans="1:24" ht="18" x14ac:dyDescent="0.3">
      <c r="A10" s="94" t="s">
        <v>65</v>
      </c>
      <c r="B10" s="94"/>
      <c r="C10" s="94"/>
      <c r="D10" s="94"/>
      <c r="F10" s="48" t="s">
        <v>16</v>
      </c>
      <c r="G10" s="48" t="s">
        <v>17</v>
      </c>
      <c r="H10" s="65">
        <v>130.00000000000003</v>
      </c>
      <c r="I10" s="48">
        <v>5</v>
      </c>
      <c r="K10" s="48" t="s">
        <v>176</v>
      </c>
      <c r="L10" s="48" t="s">
        <v>177</v>
      </c>
      <c r="M10" s="65">
        <v>557.19999999999993</v>
      </c>
      <c r="N10" s="48">
        <v>5</v>
      </c>
      <c r="P10" s="48" t="s">
        <v>179</v>
      </c>
      <c r="Q10" s="48" t="s">
        <v>85</v>
      </c>
      <c r="R10" s="65">
        <v>687.50000000000034</v>
      </c>
      <c r="S10" s="48">
        <v>5</v>
      </c>
      <c r="U10" s="48" t="s">
        <v>31</v>
      </c>
      <c r="V10" s="48" t="s">
        <v>32</v>
      </c>
      <c r="W10" s="64">
        <v>841.90000000000043</v>
      </c>
      <c r="X10" s="48">
        <v>5</v>
      </c>
    </row>
    <row r="11" spans="1:24" x14ac:dyDescent="0.3">
      <c r="A11" s="61" t="s">
        <v>0</v>
      </c>
      <c r="B11" s="61" t="s">
        <v>1</v>
      </c>
      <c r="C11" s="63" t="s">
        <v>63</v>
      </c>
      <c r="D11" s="61" t="s">
        <v>64</v>
      </c>
      <c r="K11" s="48" t="s">
        <v>208</v>
      </c>
      <c r="L11" s="48" t="s">
        <v>39</v>
      </c>
      <c r="M11" s="65">
        <v>527.50000000000011</v>
      </c>
      <c r="N11" s="48">
        <v>6</v>
      </c>
      <c r="P11" s="48" t="s">
        <v>176</v>
      </c>
      <c r="Q11" s="48" t="s">
        <v>177</v>
      </c>
      <c r="R11" s="65">
        <v>559.20000000000005</v>
      </c>
      <c r="S11" s="48">
        <v>6</v>
      </c>
      <c r="U11" s="48" t="s">
        <v>208</v>
      </c>
      <c r="V11" s="48" t="s">
        <v>39</v>
      </c>
      <c r="W11" s="65">
        <v>685.7</v>
      </c>
      <c r="X11" s="48">
        <v>6</v>
      </c>
    </row>
    <row r="12" spans="1:24" ht="18" x14ac:dyDescent="0.3">
      <c r="A12" s="112" t="s">
        <v>15</v>
      </c>
      <c r="B12" s="112" t="s">
        <v>3</v>
      </c>
      <c r="C12" s="113">
        <v>3826.3999999999983</v>
      </c>
      <c r="D12" s="112">
        <v>1</v>
      </c>
      <c r="F12" s="94" t="s">
        <v>66</v>
      </c>
      <c r="G12" s="94"/>
      <c r="H12" s="94"/>
      <c r="I12" s="94"/>
      <c r="K12" s="48" t="s">
        <v>195</v>
      </c>
      <c r="L12" s="48" t="s">
        <v>196</v>
      </c>
      <c r="M12" s="65">
        <v>486.09999999999997</v>
      </c>
      <c r="N12" s="48">
        <v>7</v>
      </c>
      <c r="P12" s="48" t="s">
        <v>73</v>
      </c>
      <c r="Q12" s="48" t="s">
        <v>74</v>
      </c>
      <c r="R12" s="64">
        <v>502.99999999999994</v>
      </c>
      <c r="S12" s="48">
        <v>7</v>
      </c>
      <c r="U12" s="48" t="s">
        <v>176</v>
      </c>
      <c r="V12" s="48" t="s">
        <v>177</v>
      </c>
      <c r="W12" s="64">
        <v>679.8</v>
      </c>
      <c r="X12" s="48">
        <v>7</v>
      </c>
    </row>
    <row r="13" spans="1:24" x14ac:dyDescent="0.3">
      <c r="A13" s="112" t="s">
        <v>31</v>
      </c>
      <c r="B13" s="112" t="s">
        <v>32</v>
      </c>
      <c r="C13" s="113">
        <v>2702.8000000000006</v>
      </c>
      <c r="D13" s="112">
        <v>2</v>
      </c>
      <c r="F13" s="61" t="s">
        <v>0</v>
      </c>
      <c r="G13" s="61" t="s">
        <v>1</v>
      </c>
      <c r="H13" s="63" t="s">
        <v>63</v>
      </c>
      <c r="I13" s="61" t="s">
        <v>64</v>
      </c>
      <c r="K13" s="48" t="s">
        <v>13</v>
      </c>
      <c r="L13" s="48" t="s">
        <v>14</v>
      </c>
      <c r="M13" s="64">
        <v>391.40000000000009</v>
      </c>
      <c r="N13" s="48">
        <v>8</v>
      </c>
      <c r="P13" s="48" t="s">
        <v>155</v>
      </c>
      <c r="Q13" s="48" t="s">
        <v>156</v>
      </c>
      <c r="R13" s="64">
        <v>485.8</v>
      </c>
      <c r="S13" s="48">
        <v>8</v>
      </c>
      <c r="U13" s="48" t="s">
        <v>153</v>
      </c>
      <c r="V13" s="48" t="s">
        <v>39</v>
      </c>
      <c r="W13" s="64">
        <v>410.65</v>
      </c>
      <c r="X13" s="48">
        <v>8</v>
      </c>
    </row>
    <row r="14" spans="1:24" x14ac:dyDescent="0.3">
      <c r="A14" s="48" t="s">
        <v>13</v>
      </c>
      <c r="B14" s="48" t="s">
        <v>14</v>
      </c>
      <c r="C14" s="65">
        <v>2207.1999999999971</v>
      </c>
      <c r="D14" s="48">
        <v>3</v>
      </c>
      <c r="F14" s="112" t="s">
        <v>176</v>
      </c>
      <c r="G14" s="112" t="s">
        <v>177</v>
      </c>
      <c r="H14" s="114">
        <v>1796.199999999998</v>
      </c>
      <c r="I14" s="112">
        <v>1</v>
      </c>
      <c r="K14" s="48" t="s">
        <v>28</v>
      </c>
      <c r="L14" s="48" t="s">
        <v>29</v>
      </c>
      <c r="M14" s="64">
        <v>365.80000000000007</v>
      </c>
      <c r="N14" s="48">
        <v>9</v>
      </c>
      <c r="P14" s="48" t="s">
        <v>208</v>
      </c>
      <c r="Q14" s="48" t="s">
        <v>39</v>
      </c>
      <c r="R14" s="64">
        <v>484.29999999999995</v>
      </c>
      <c r="S14" s="48">
        <v>9</v>
      </c>
      <c r="U14" s="48" t="s">
        <v>195</v>
      </c>
      <c r="V14" s="48" t="s">
        <v>196</v>
      </c>
      <c r="W14" s="64">
        <v>396.3</v>
      </c>
      <c r="X14" s="48">
        <v>9</v>
      </c>
    </row>
    <row r="15" spans="1:24" x14ac:dyDescent="0.3">
      <c r="A15" s="48" t="s">
        <v>179</v>
      </c>
      <c r="B15" s="48" t="s">
        <v>85</v>
      </c>
      <c r="C15" s="65">
        <v>2058.1000000000004</v>
      </c>
      <c r="D15" s="48">
        <v>4</v>
      </c>
      <c r="F15" s="112" t="s">
        <v>178</v>
      </c>
      <c r="G15" s="112" t="s">
        <v>42</v>
      </c>
      <c r="H15" s="114">
        <v>1229.5000000000009</v>
      </c>
      <c r="I15" s="112">
        <v>2</v>
      </c>
      <c r="K15" s="48" t="s">
        <v>158</v>
      </c>
      <c r="L15" s="48" t="s">
        <v>159</v>
      </c>
      <c r="M15" s="64">
        <v>350.99999999999989</v>
      </c>
      <c r="N15" s="48">
        <v>10</v>
      </c>
      <c r="P15" s="48" t="s">
        <v>114</v>
      </c>
      <c r="Q15" s="48" t="s">
        <v>115</v>
      </c>
      <c r="R15" s="64">
        <v>460.29999999999995</v>
      </c>
      <c r="S15" s="48">
        <v>10</v>
      </c>
      <c r="U15" s="48" t="s">
        <v>86</v>
      </c>
      <c r="V15" s="48" t="s">
        <v>87</v>
      </c>
      <c r="W15" s="65">
        <v>391.79999999999995</v>
      </c>
      <c r="X15" s="48">
        <v>10</v>
      </c>
    </row>
    <row r="16" spans="1:24" x14ac:dyDescent="0.3">
      <c r="A16" s="48" t="s">
        <v>73</v>
      </c>
      <c r="B16" s="48" t="s">
        <v>74</v>
      </c>
      <c r="C16" s="65">
        <v>1346.2999999999997</v>
      </c>
      <c r="D16" s="48">
        <v>5</v>
      </c>
      <c r="F16" s="48" t="s">
        <v>153</v>
      </c>
      <c r="G16" s="48" t="s">
        <v>39</v>
      </c>
      <c r="H16" s="66">
        <v>935.19999999999789</v>
      </c>
      <c r="I16" s="48">
        <v>3</v>
      </c>
      <c r="K16" s="48" t="s">
        <v>31</v>
      </c>
      <c r="L16" s="48" t="s">
        <v>32</v>
      </c>
      <c r="M16" s="64">
        <v>328.39999999999986</v>
      </c>
      <c r="N16" s="48">
        <v>11</v>
      </c>
      <c r="P16" s="48" t="s">
        <v>86</v>
      </c>
      <c r="Q16" s="48" t="s">
        <v>87</v>
      </c>
      <c r="R16" s="65">
        <v>430.50000000000006</v>
      </c>
      <c r="S16" s="48">
        <v>11</v>
      </c>
      <c r="U16" s="48" t="s">
        <v>158</v>
      </c>
      <c r="V16" s="48" t="s">
        <v>159</v>
      </c>
      <c r="W16" s="65">
        <v>265.39999999999998</v>
      </c>
      <c r="X16" s="48">
        <v>11</v>
      </c>
    </row>
    <row r="17" spans="1:24" x14ac:dyDescent="0.3">
      <c r="A17" s="48" t="s">
        <v>114</v>
      </c>
      <c r="B17" s="48" t="s">
        <v>115</v>
      </c>
      <c r="C17" s="65">
        <v>1308.6000000000004</v>
      </c>
      <c r="D17" s="48">
        <v>6</v>
      </c>
      <c r="F17" s="48" t="s">
        <v>28</v>
      </c>
      <c r="G17" s="48" t="s">
        <v>29</v>
      </c>
      <c r="H17" s="66">
        <v>552.10000000000025</v>
      </c>
      <c r="I17" s="48">
        <v>4</v>
      </c>
      <c r="K17" s="48" t="s">
        <v>153</v>
      </c>
      <c r="L17" s="48" t="s">
        <v>39</v>
      </c>
      <c r="M17" s="64">
        <v>301.25</v>
      </c>
      <c r="N17" s="48">
        <v>12</v>
      </c>
      <c r="P17" s="48" t="s">
        <v>2</v>
      </c>
      <c r="Q17" s="48" t="s">
        <v>3</v>
      </c>
      <c r="R17" s="65">
        <v>323.99999999999994</v>
      </c>
      <c r="S17" s="48">
        <v>12</v>
      </c>
      <c r="U17" s="48" t="s">
        <v>155</v>
      </c>
      <c r="V17" s="48" t="s">
        <v>156</v>
      </c>
      <c r="W17" s="65">
        <v>251.70000000000002</v>
      </c>
      <c r="X17" s="48">
        <v>12</v>
      </c>
    </row>
    <row r="18" spans="1:24" x14ac:dyDescent="0.3">
      <c r="A18" s="48" t="s">
        <v>79</v>
      </c>
      <c r="B18" s="48" t="s">
        <v>80</v>
      </c>
      <c r="C18" s="65">
        <v>424.80000000000007</v>
      </c>
      <c r="D18" s="48">
        <v>7</v>
      </c>
      <c r="F18" s="48" t="s">
        <v>216</v>
      </c>
      <c r="G18" s="48" t="s">
        <v>217</v>
      </c>
      <c r="H18" s="65">
        <v>74.5</v>
      </c>
      <c r="I18" s="48">
        <v>5</v>
      </c>
      <c r="K18" s="48" t="s">
        <v>15</v>
      </c>
      <c r="L18" s="48" t="s">
        <v>3</v>
      </c>
      <c r="M18" s="64">
        <v>294.39999999999992</v>
      </c>
      <c r="N18" s="48">
        <v>13</v>
      </c>
      <c r="P18" s="48" t="s">
        <v>178</v>
      </c>
      <c r="Q18" s="48" t="s">
        <v>42</v>
      </c>
      <c r="R18" s="65">
        <v>273.59999999999997</v>
      </c>
      <c r="S18" s="48">
        <v>13</v>
      </c>
      <c r="U18" s="48" t="s">
        <v>79</v>
      </c>
      <c r="V18" s="48" t="s">
        <v>80</v>
      </c>
      <c r="W18" s="65">
        <v>234.20000000000002</v>
      </c>
      <c r="X18" s="48">
        <v>13</v>
      </c>
    </row>
    <row r="19" spans="1:24" x14ac:dyDescent="0.3">
      <c r="A19" s="48" t="s">
        <v>86</v>
      </c>
      <c r="B19" s="48" t="s">
        <v>113</v>
      </c>
      <c r="C19" s="65">
        <v>270.09999999999997</v>
      </c>
      <c r="D19" s="48">
        <v>8</v>
      </c>
      <c r="F19" s="48" t="s">
        <v>209</v>
      </c>
      <c r="G19" s="48" t="s">
        <v>210</v>
      </c>
      <c r="H19" s="65">
        <v>6.4</v>
      </c>
      <c r="I19" s="48">
        <v>6</v>
      </c>
      <c r="K19" s="48" t="s">
        <v>2</v>
      </c>
      <c r="L19" s="48" t="s">
        <v>3</v>
      </c>
      <c r="M19" s="64">
        <v>261</v>
      </c>
      <c r="N19" s="48">
        <v>14</v>
      </c>
      <c r="P19" s="48" t="s">
        <v>158</v>
      </c>
      <c r="Q19" s="48" t="s">
        <v>159</v>
      </c>
      <c r="R19" s="65">
        <v>227.8</v>
      </c>
      <c r="S19" s="48">
        <v>14</v>
      </c>
      <c r="U19" s="48" t="s">
        <v>73</v>
      </c>
      <c r="V19" s="48" t="s">
        <v>74</v>
      </c>
      <c r="W19" s="65">
        <v>220.6</v>
      </c>
      <c r="X19" s="48">
        <v>14</v>
      </c>
    </row>
    <row r="20" spans="1:24" x14ac:dyDescent="0.3">
      <c r="A20" s="48" t="s">
        <v>160</v>
      </c>
      <c r="B20" s="48" t="s">
        <v>161</v>
      </c>
      <c r="C20" s="65">
        <v>236.89999999999995</v>
      </c>
      <c r="D20" s="48">
        <v>9</v>
      </c>
      <c r="K20" s="48" t="s">
        <v>86</v>
      </c>
      <c r="L20" s="48" t="s">
        <v>87</v>
      </c>
      <c r="M20" s="65">
        <v>237.59999999999997</v>
      </c>
      <c r="N20" s="48">
        <v>15</v>
      </c>
      <c r="P20" s="48" t="s">
        <v>153</v>
      </c>
      <c r="Q20" s="48" t="s">
        <v>39</v>
      </c>
      <c r="R20" s="65">
        <v>223.3</v>
      </c>
      <c r="S20" s="48">
        <v>15</v>
      </c>
      <c r="U20" s="48" t="s">
        <v>114</v>
      </c>
      <c r="V20" s="48" t="s">
        <v>115</v>
      </c>
      <c r="W20" s="65">
        <v>112</v>
      </c>
      <c r="X20" s="48">
        <v>15</v>
      </c>
    </row>
    <row r="21" spans="1:24" x14ac:dyDescent="0.3">
      <c r="A21" s="48" t="s">
        <v>195</v>
      </c>
      <c r="B21" s="48" t="s">
        <v>199</v>
      </c>
      <c r="C21" s="65">
        <v>223.10000000000002</v>
      </c>
      <c r="D21" s="48">
        <v>10</v>
      </c>
      <c r="K21" s="48" t="s">
        <v>16</v>
      </c>
      <c r="L21" s="48" t="s">
        <v>17</v>
      </c>
      <c r="M21" s="64">
        <v>107.2</v>
      </c>
      <c r="N21" s="48">
        <v>16</v>
      </c>
      <c r="P21" s="48" t="s">
        <v>86</v>
      </c>
      <c r="Q21" s="48" t="s">
        <v>113</v>
      </c>
      <c r="R21" s="65">
        <v>167.99999999999997</v>
      </c>
      <c r="S21" s="48">
        <v>16</v>
      </c>
      <c r="U21" s="48" t="s">
        <v>195</v>
      </c>
      <c r="V21" s="48" t="s">
        <v>199</v>
      </c>
      <c r="W21" s="65">
        <v>50.8</v>
      </c>
      <c r="X21" s="48">
        <v>16</v>
      </c>
    </row>
    <row r="22" spans="1:24" x14ac:dyDescent="0.3">
      <c r="K22" s="48" t="s">
        <v>160</v>
      </c>
      <c r="L22" s="48" t="s">
        <v>161</v>
      </c>
      <c r="M22" s="64">
        <v>93.299999999999983</v>
      </c>
      <c r="N22" s="48">
        <v>17</v>
      </c>
      <c r="P22" s="48" t="s">
        <v>28</v>
      </c>
      <c r="Q22" s="48" t="s">
        <v>29</v>
      </c>
      <c r="R22" s="65">
        <v>165.09999999999997</v>
      </c>
      <c r="S22" s="48">
        <v>17</v>
      </c>
      <c r="U22" s="48" t="s">
        <v>178</v>
      </c>
      <c r="V22" s="48" t="s">
        <v>42</v>
      </c>
      <c r="W22" s="65">
        <v>39.299999999999997</v>
      </c>
      <c r="X22" s="48">
        <v>17</v>
      </c>
    </row>
    <row r="23" spans="1:24" x14ac:dyDescent="0.3">
      <c r="K23" s="48" t="s">
        <v>86</v>
      </c>
      <c r="L23" s="48" t="s">
        <v>113</v>
      </c>
      <c r="M23" s="65">
        <v>91.100000000000009</v>
      </c>
      <c r="N23" s="48">
        <v>18</v>
      </c>
      <c r="P23" s="48" t="s">
        <v>79</v>
      </c>
      <c r="Q23" s="48" t="s">
        <v>80</v>
      </c>
      <c r="R23" s="65">
        <v>130.19999999999999</v>
      </c>
      <c r="S23" s="48">
        <v>18</v>
      </c>
      <c r="U23" s="48" t="s">
        <v>220</v>
      </c>
      <c r="V23" s="48" t="s">
        <v>221</v>
      </c>
      <c r="W23" s="65">
        <v>34.4</v>
      </c>
      <c r="X23" s="48">
        <v>18</v>
      </c>
    </row>
    <row r="24" spans="1:24" x14ac:dyDescent="0.3">
      <c r="K24" s="48" t="s">
        <v>216</v>
      </c>
      <c r="L24" s="48" t="s">
        <v>217</v>
      </c>
      <c r="M24" s="65">
        <v>67.5</v>
      </c>
      <c r="N24" s="48">
        <v>19</v>
      </c>
      <c r="P24" s="48" t="s">
        <v>160</v>
      </c>
      <c r="Q24" s="48" t="s">
        <v>161</v>
      </c>
      <c r="R24" s="65">
        <v>130.09999999999997</v>
      </c>
      <c r="S24" s="48">
        <v>19</v>
      </c>
      <c r="U24" s="48" t="s">
        <v>28</v>
      </c>
      <c r="V24" s="48" t="s">
        <v>29</v>
      </c>
      <c r="W24" s="65">
        <v>21.2</v>
      </c>
      <c r="X24" s="48">
        <v>19</v>
      </c>
    </row>
    <row r="25" spans="1:24" x14ac:dyDescent="0.3">
      <c r="K25" s="48" t="s">
        <v>79</v>
      </c>
      <c r="L25" s="48" t="s">
        <v>80</v>
      </c>
      <c r="M25" s="65">
        <v>60.399999999999991</v>
      </c>
      <c r="N25" s="48">
        <v>20</v>
      </c>
      <c r="P25" s="48" t="s">
        <v>195</v>
      </c>
      <c r="Q25" s="48" t="s">
        <v>199</v>
      </c>
      <c r="R25" s="65">
        <v>118.4</v>
      </c>
      <c r="S25" s="48">
        <v>20</v>
      </c>
      <c r="U25" s="48" t="s">
        <v>160</v>
      </c>
      <c r="V25" s="48" t="s">
        <v>161</v>
      </c>
      <c r="W25" s="65">
        <v>13.5</v>
      </c>
      <c r="X25" s="48">
        <v>20</v>
      </c>
    </row>
    <row r="26" spans="1:24" x14ac:dyDescent="0.3">
      <c r="E26" s="4"/>
      <c r="K26" s="48" t="s">
        <v>195</v>
      </c>
      <c r="L26" s="48" t="s">
        <v>199</v>
      </c>
      <c r="M26" s="65">
        <v>53.9</v>
      </c>
      <c r="N26" s="48">
        <v>21</v>
      </c>
      <c r="P26" s="48" t="s">
        <v>220</v>
      </c>
      <c r="Q26" s="48" t="s">
        <v>221</v>
      </c>
      <c r="R26" s="65">
        <v>51.2</v>
      </c>
      <c r="S26" s="48">
        <v>21</v>
      </c>
      <c r="U26" s="48" t="s">
        <v>86</v>
      </c>
      <c r="V26" s="48" t="s">
        <v>113</v>
      </c>
      <c r="W26" s="65">
        <v>11</v>
      </c>
      <c r="X26" s="48">
        <v>21</v>
      </c>
    </row>
    <row r="27" spans="1:24" x14ac:dyDescent="0.3">
      <c r="K27" s="48" t="s">
        <v>220</v>
      </c>
      <c r="L27" s="48" t="s">
        <v>221</v>
      </c>
      <c r="M27" s="65">
        <v>52.800000000000004</v>
      </c>
      <c r="N27" s="48">
        <v>22</v>
      </c>
      <c r="P27" s="48" t="s">
        <v>16</v>
      </c>
      <c r="Q27" s="48" t="s">
        <v>17</v>
      </c>
      <c r="R27" s="65">
        <v>22.8</v>
      </c>
      <c r="S27" s="48">
        <v>22</v>
      </c>
      <c r="U27" s="48" t="s">
        <v>209</v>
      </c>
      <c r="V27" s="48" t="s">
        <v>210</v>
      </c>
      <c r="W27" s="65">
        <v>0</v>
      </c>
      <c r="X27" s="48">
        <v>22</v>
      </c>
    </row>
    <row r="28" spans="1:24" x14ac:dyDescent="0.3">
      <c r="K28" s="48" t="s">
        <v>209</v>
      </c>
      <c r="L28" s="48" t="s">
        <v>210</v>
      </c>
      <c r="M28" s="65">
        <v>0</v>
      </c>
      <c r="N28" s="48">
        <v>23</v>
      </c>
      <c r="P28" s="48" t="s">
        <v>216</v>
      </c>
      <c r="Q28" s="48" t="s">
        <v>217</v>
      </c>
      <c r="R28" s="65">
        <v>7</v>
      </c>
      <c r="S28" s="48">
        <v>23</v>
      </c>
      <c r="U28" s="48" t="s">
        <v>16</v>
      </c>
      <c r="V28" s="48" t="s">
        <v>17</v>
      </c>
      <c r="W28" s="65">
        <v>0</v>
      </c>
      <c r="X28" s="48">
        <v>23</v>
      </c>
    </row>
    <row r="29" spans="1:24" x14ac:dyDescent="0.3">
      <c r="K29" s="48" t="s">
        <v>179</v>
      </c>
      <c r="L29" s="48" t="s">
        <v>85</v>
      </c>
      <c r="M29" s="65">
        <v>0</v>
      </c>
      <c r="N29" s="48">
        <v>24</v>
      </c>
      <c r="P29" s="48" t="s">
        <v>209</v>
      </c>
      <c r="Q29" s="48" t="s">
        <v>210</v>
      </c>
      <c r="R29" s="65">
        <v>6.4</v>
      </c>
      <c r="S29" s="48">
        <v>24</v>
      </c>
      <c r="U29" s="48" t="s">
        <v>216</v>
      </c>
      <c r="V29" s="48" t="s">
        <v>217</v>
      </c>
      <c r="W29" s="65">
        <v>0</v>
      </c>
      <c r="X29" s="48">
        <v>24</v>
      </c>
    </row>
  </sheetData>
  <sortState xmlns:xlrd2="http://schemas.microsoft.com/office/spreadsheetml/2017/richdata2" ref="K18:M19">
    <sortCondition descending="1" ref="M18:M19"/>
  </sortState>
  <mergeCells count="9">
    <mergeCell ref="A10:D10"/>
    <mergeCell ref="F12:I12"/>
    <mergeCell ref="A1:X1"/>
    <mergeCell ref="A2:X2"/>
    <mergeCell ref="A4:D4"/>
    <mergeCell ref="F4:I4"/>
    <mergeCell ref="K4:N4"/>
    <mergeCell ref="P4:S4"/>
    <mergeCell ref="U4:X4"/>
  </mergeCells>
  <pageMargins left="0.7" right="0.7" top="0.25" bottom="0.25" header="0.05" footer="0.05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L129"/>
  <sheetViews>
    <sheetView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10" sqref="A10:XFD10"/>
    </sheetView>
  </sheetViews>
  <sheetFormatPr defaultColWidth="8.88671875" defaultRowHeight="14.4" x14ac:dyDescent="0.3"/>
  <cols>
    <col min="1" max="1" width="7.88671875" style="21" bestFit="1" customWidth="1"/>
    <col min="2" max="2" width="10.21875" style="21" bestFit="1" customWidth="1"/>
    <col min="3" max="3" width="12.21875" style="21" bestFit="1" customWidth="1"/>
    <col min="4" max="4" width="11.109375" style="21" bestFit="1" customWidth="1"/>
    <col min="5" max="5" width="12.88671875" style="22" bestFit="1" customWidth="1"/>
    <col min="6" max="6" width="13.6640625" style="22" bestFit="1" customWidth="1"/>
    <col min="7" max="7" width="12.88671875" style="22" bestFit="1" customWidth="1"/>
    <col min="8" max="8" width="9.33203125" style="22" bestFit="1" customWidth="1"/>
    <col min="9" max="10" width="12.5546875" style="22" bestFit="1" customWidth="1"/>
    <col min="11" max="11" width="12.6640625" style="23" customWidth="1"/>
    <col min="12" max="12" width="6.88671875" style="24" bestFit="1" customWidth="1"/>
    <col min="13" max="378" width="9.21875" style="25" bestFit="1" customWidth="1"/>
    <col min="379" max="380" width="9.33203125" style="13" bestFit="1" customWidth="1"/>
    <col min="381" max="390" width="9.33203125" style="26" bestFit="1" customWidth="1"/>
    <col min="391" max="391" width="10.44140625" style="26" bestFit="1" customWidth="1"/>
    <col min="392" max="392" width="8.88671875" style="25"/>
    <col min="393" max="393" width="9.33203125" style="25" bestFit="1" customWidth="1"/>
    <col min="394" max="16384" width="8.88671875" style="25"/>
  </cols>
  <sheetData>
    <row r="1" spans="1:428" s="9" customFormat="1" ht="72" x14ac:dyDescent="0.3">
      <c r="A1" s="56" t="s">
        <v>45</v>
      </c>
      <c r="B1" s="56" t="s">
        <v>48</v>
      </c>
      <c r="C1" s="56" t="s">
        <v>49</v>
      </c>
      <c r="D1" s="56" t="s">
        <v>56</v>
      </c>
      <c r="E1" s="5" t="s">
        <v>50</v>
      </c>
      <c r="F1" s="5" t="s">
        <v>51</v>
      </c>
      <c r="G1" s="5" t="s">
        <v>52</v>
      </c>
      <c r="H1" s="5" t="s">
        <v>53</v>
      </c>
      <c r="I1" s="6" t="s">
        <v>54</v>
      </c>
      <c r="J1" s="6" t="s">
        <v>55</v>
      </c>
      <c r="K1" s="6" t="s">
        <v>194</v>
      </c>
      <c r="L1" s="7" t="s">
        <v>57</v>
      </c>
      <c r="M1" s="58">
        <v>45292</v>
      </c>
      <c r="N1" s="58">
        <f>+M1+1</f>
        <v>45293</v>
      </c>
      <c r="O1" s="58">
        <f t="shared" ref="O1:BZ1" si="0">+N1+1</f>
        <v>45294</v>
      </c>
      <c r="P1" s="58">
        <f t="shared" si="0"/>
        <v>45295</v>
      </c>
      <c r="Q1" s="58">
        <f t="shared" si="0"/>
        <v>45296</v>
      </c>
      <c r="R1" s="58">
        <f t="shared" si="0"/>
        <v>45297</v>
      </c>
      <c r="S1" s="58">
        <f t="shared" si="0"/>
        <v>45298</v>
      </c>
      <c r="T1" s="58">
        <f t="shared" si="0"/>
        <v>45299</v>
      </c>
      <c r="U1" s="58">
        <f t="shared" si="0"/>
        <v>45300</v>
      </c>
      <c r="V1" s="58">
        <f t="shared" si="0"/>
        <v>45301</v>
      </c>
      <c r="W1" s="58">
        <f t="shared" si="0"/>
        <v>45302</v>
      </c>
      <c r="X1" s="58">
        <f t="shared" si="0"/>
        <v>45303</v>
      </c>
      <c r="Y1" s="58">
        <f t="shared" si="0"/>
        <v>45304</v>
      </c>
      <c r="Z1" s="58">
        <f t="shared" si="0"/>
        <v>45305</v>
      </c>
      <c r="AA1" s="58">
        <f t="shared" si="0"/>
        <v>45306</v>
      </c>
      <c r="AB1" s="58">
        <f t="shared" si="0"/>
        <v>45307</v>
      </c>
      <c r="AC1" s="58">
        <f t="shared" si="0"/>
        <v>45308</v>
      </c>
      <c r="AD1" s="58">
        <f t="shared" si="0"/>
        <v>45309</v>
      </c>
      <c r="AE1" s="58">
        <f t="shared" si="0"/>
        <v>45310</v>
      </c>
      <c r="AF1" s="58">
        <f t="shared" si="0"/>
        <v>45311</v>
      </c>
      <c r="AG1" s="58">
        <f t="shared" si="0"/>
        <v>45312</v>
      </c>
      <c r="AH1" s="58">
        <f t="shared" si="0"/>
        <v>45313</v>
      </c>
      <c r="AI1" s="58">
        <f t="shared" si="0"/>
        <v>45314</v>
      </c>
      <c r="AJ1" s="58">
        <f t="shared" si="0"/>
        <v>45315</v>
      </c>
      <c r="AK1" s="58">
        <f t="shared" si="0"/>
        <v>45316</v>
      </c>
      <c r="AL1" s="58">
        <f t="shared" si="0"/>
        <v>45317</v>
      </c>
      <c r="AM1" s="58">
        <f t="shared" si="0"/>
        <v>45318</v>
      </c>
      <c r="AN1" s="58">
        <f t="shared" si="0"/>
        <v>45319</v>
      </c>
      <c r="AO1" s="58">
        <f t="shared" si="0"/>
        <v>45320</v>
      </c>
      <c r="AP1" s="58">
        <f t="shared" si="0"/>
        <v>45321</v>
      </c>
      <c r="AQ1" s="58">
        <f t="shared" si="0"/>
        <v>45322</v>
      </c>
      <c r="AR1" s="58">
        <f t="shared" si="0"/>
        <v>45323</v>
      </c>
      <c r="AS1" s="58">
        <f t="shared" si="0"/>
        <v>45324</v>
      </c>
      <c r="AT1" s="58">
        <f t="shared" si="0"/>
        <v>45325</v>
      </c>
      <c r="AU1" s="58">
        <f t="shared" si="0"/>
        <v>45326</v>
      </c>
      <c r="AV1" s="58">
        <f t="shared" si="0"/>
        <v>45327</v>
      </c>
      <c r="AW1" s="58">
        <f t="shared" si="0"/>
        <v>45328</v>
      </c>
      <c r="AX1" s="58">
        <f t="shared" si="0"/>
        <v>45329</v>
      </c>
      <c r="AY1" s="58">
        <f t="shared" si="0"/>
        <v>45330</v>
      </c>
      <c r="AZ1" s="58">
        <f t="shared" si="0"/>
        <v>45331</v>
      </c>
      <c r="BA1" s="58">
        <f t="shared" si="0"/>
        <v>45332</v>
      </c>
      <c r="BB1" s="58">
        <f t="shared" si="0"/>
        <v>45333</v>
      </c>
      <c r="BC1" s="58">
        <f t="shared" si="0"/>
        <v>45334</v>
      </c>
      <c r="BD1" s="58">
        <f t="shared" si="0"/>
        <v>45335</v>
      </c>
      <c r="BE1" s="58">
        <f t="shared" si="0"/>
        <v>45336</v>
      </c>
      <c r="BF1" s="58">
        <f t="shared" si="0"/>
        <v>45337</v>
      </c>
      <c r="BG1" s="58">
        <f t="shared" si="0"/>
        <v>45338</v>
      </c>
      <c r="BH1" s="58">
        <f t="shared" si="0"/>
        <v>45339</v>
      </c>
      <c r="BI1" s="58">
        <f t="shared" si="0"/>
        <v>45340</v>
      </c>
      <c r="BJ1" s="58">
        <f t="shared" si="0"/>
        <v>45341</v>
      </c>
      <c r="BK1" s="58">
        <f t="shared" si="0"/>
        <v>45342</v>
      </c>
      <c r="BL1" s="58">
        <f t="shared" si="0"/>
        <v>45343</v>
      </c>
      <c r="BM1" s="58">
        <f t="shared" si="0"/>
        <v>45344</v>
      </c>
      <c r="BN1" s="58">
        <f t="shared" si="0"/>
        <v>45345</v>
      </c>
      <c r="BO1" s="58">
        <f t="shared" si="0"/>
        <v>45346</v>
      </c>
      <c r="BP1" s="58">
        <f t="shared" si="0"/>
        <v>45347</v>
      </c>
      <c r="BQ1" s="58">
        <f t="shared" si="0"/>
        <v>45348</v>
      </c>
      <c r="BR1" s="58">
        <f t="shared" si="0"/>
        <v>45349</v>
      </c>
      <c r="BS1" s="58">
        <f t="shared" si="0"/>
        <v>45350</v>
      </c>
      <c r="BT1" s="58">
        <f t="shared" si="0"/>
        <v>45351</v>
      </c>
      <c r="BU1" s="58">
        <f t="shared" si="0"/>
        <v>45352</v>
      </c>
      <c r="BV1" s="58">
        <f t="shared" si="0"/>
        <v>45353</v>
      </c>
      <c r="BW1" s="58">
        <f t="shared" si="0"/>
        <v>45354</v>
      </c>
      <c r="BX1" s="58">
        <f t="shared" si="0"/>
        <v>45355</v>
      </c>
      <c r="BY1" s="58">
        <f t="shared" si="0"/>
        <v>45356</v>
      </c>
      <c r="BZ1" s="58">
        <f t="shared" si="0"/>
        <v>45357</v>
      </c>
      <c r="CA1" s="58">
        <f t="shared" ref="CA1:EL1" si="1">+BZ1+1</f>
        <v>45358</v>
      </c>
      <c r="CB1" s="58">
        <f t="shared" si="1"/>
        <v>45359</v>
      </c>
      <c r="CC1" s="58">
        <f t="shared" si="1"/>
        <v>45360</v>
      </c>
      <c r="CD1" s="58">
        <f t="shared" si="1"/>
        <v>45361</v>
      </c>
      <c r="CE1" s="58">
        <f t="shared" si="1"/>
        <v>45362</v>
      </c>
      <c r="CF1" s="58">
        <f t="shared" si="1"/>
        <v>45363</v>
      </c>
      <c r="CG1" s="58">
        <f t="shared" si="1"/>
        <v>45364</v>
      </c>
      <c r="CH1" s="58">
        <f t="shared" si="1"/>
        <v>45365</v>
      </c>
      <c r="CI1" s="58">
        <f t="shared" si="1"/>
        <v>45366</v>
      </c>
      <c r="CJ1" s="58">
        <f t="shared" si="1"/>
        <v>45367</v>
      </c>
      <c r="CK1" s="58">
        <f t="shared" si="1"/>
        <v>45368</v>
      </c>
      <c r="CL1" s="58">
        <f t="shared" si="1"/>
        <v>45369</v>
      </c>
      <c r="CM1" s="58">
        <f t="shared" si="1"/>
        <v>45370</v>
      </c>
      <c r="CN1" s="58">
        <f t="shared" si="1"/>
        <v>45371</v>
      </c>
      <c r="CO1" s="58">
        <f t="shared" si="1"/>
        <v>45372</v>
      </c>
      <c r="CP1" s="58">
        <f t="shared" si="1"/>
        <v>45373</v>
      </c>
      <c r="CQ1" s="58">
        <f t="shared" si="1"/>
        <v>45374</v>
      </c>
      <c r="CR1" s="58">
        <f t="shared" si="1"/>
        <v>45375</v>
      </c>
      <c r="CS1" s="58">
        <f t="shared" si="1"/>
        <v>45376</v>
      </c>
      <c r="CT1" s="58">
        <f t="shared" si="1"/>
        <v>45377</v>
      </c>
      <c r="CU1" s="58">
        <f t="shared" si="1"/>
        <v>45378</v>
      </c>
      <c r="CV1" s="58">
        <f t="shared" si="1"/>
        <v>45379</v>
      </c>
      <c r="CW1" s="58">
        <f t="shared" si="1"/>
        <v>45380</v>
      </c>
      <c r="CX1" s="58">
        <f t="shared" si="1"/>
        <v>45381</v>
      </c>
      <c r="CY1" s="58">
        <f t="shared" si="1"/>
        <v>45382</v>
      </c>
      <c r="CZ1" s="58">
        <f t="shared" si="1"/>
        <v>45383</v>
      </c>
      <c r="DA1" s="58">
        <f t="shared" si="1"/>
        <v>45384</v>
      </c>
      <c r="DB1" s="58">
        <f t="shared" si="1"/>
        <v>45385</v>
      </c>
      <c r="DC1" s="58">
        <f t="shared" si="1"/>
        <v>45386</v>
      </c>
      <c r="DD1" s="58">
        <f t="shared" si="1"/>
        <v>45387</v>
      </c>
      <c r="DE1" s="58">
        <f t="shared" si="1"/>
        <v>45388</v>
      </c>
      <c r="DF1" s="58">
        <f t="shared" si="1"/>
        <v>45389</v>
      </c>
      <c r="DG1" s="58">
        <f t="shared" si="1"/>
        <v>45390</v>
      </c>
      <c r="DH1" s="58">
        <f t="shared" si="1"/>
        <v>45391</v>
      </c>
      <c r="DI1" s="58">
        <f t="shared" si="1"/>
        <v>45392</v>
      </c>
      <c r="DJ1" s="58">
        <f t="shared" si="1"/>
        <v>45393</v>
      </c>
      <c r="DK1" s="58">
        <f t="shared" si="1"/>
        <v>45394</v>
      </c>
      <c r="DL1" s="58">
        <f t="shared" si="1"/>
        <v>45395</v>
      </c>
      <c r="DM1" s="58">
        <f t="shared" si="1"/>
        <v>45396</v>
      </c>
      <c r="DN1" s="58">
        <f t="shared" si="1"/>
        <v>45397</v>
      </c>
      <c r="DO1" s="58">
        <f t="shared" si="1"/>
        <v>45398</v>
      </c>
      <c r="DP1" s="58">
        <f t="shared" si="1"/>
        <v>45399</v>
      </c>
      <c r="DQ1" s="58">
        <f t="shared" si="1"/>
        <v>45400</v>
      </c>
      <c r="DR1" s="58">
        <f t="shared" si="1"/>
        <v>45401</v>
      </c>
      <c r="DS1" s="58">
        <f t="shared" si="1"/>
        <v>45402</v>
      </c>
      <c r="DT1" s="58">
        <f t="shared" si="1"/>
        <v>45403</v>
      </c>
      <c r="DU1" s="58">
        <f t="shared" si="1"/>
        <v>45404</v>
      </c>
      <c r="DV1" s="58">
        <f t="shared" si="1"/>
        <v>45405</v>
      </c>
      <c r="DW1" s="58">
        <f t="shared" si="1"/>
        <v>45406</v>
      </c>
      <c r="DX1" s="58">
        <f t="shared" si="1"/>
        <v>45407</v>
      </c>
      <c r="DY1" s="58">
        <f t="shared" si="1"/>
        <v>45408</v>
      </c>
      <c r="DZ1" s="58">
        <f t="shared" si="1"/>
        <v>45409</v>
      </c>
      <c r="EA1" s="58">
        <f t="shared" si="1"/>
        <v>45410</v>
      </c>
      <c r="EB1" s="58">
        <f t="shared" si="1"/>
        <v>45411</v>
      </c>
      <c r="EC1" s="58">
        <f t="shared" si="1"/>
        <v>45412</v>
      </c>
      <c r="ED1" s="58">
        <f t="shared" si="1"/>
        <v>45413</v>
      </c>
      <c r="EE1" s="58">
        <f t="shared" si="1"/>
        <v>45414</v>
      </c>
      <c r="EF1" s="58">
        <f t="shared" si="1"/>
        <v>45415</v>
      </c>
      <c r="EG1" s="58">
        <f t="shared" si="1"/>
        <v>45416</v>
      </c>
      <c r="EH1" s="58">
        <f t="shared" si="1"/>
        <v>45417</v>
      </c>
      <c r="EI1" s="58">
        <f t="shared" si="1"/>
        <v>45418</v>
      </c>
      <c r="EJ1" s="58">
        <f t="shared" si="1"/>
        <v>45419</v>
      </c>
      <c r="EK1" s="58">
        <f t="shared" si="1"/>
        <v>45420</v>
      </c>
      <c r="EL1" s="58">
        <f t="shared" si="1"/>
        <v>45421</v>
      </c>
      <c r="EM1" s="58">
        <f t="shared" ref="EM1:GX1" si="2">+EL1+1</f>
        <v>45422</v>
      </c>
      <c r="EN1" s="58">
        <f t="shared" si="2"/>
        <v>45423</v>
      </c>
      <c r="EO1" s="58">
        <f t="shared" si="2"/>
        <v>45424</v>
      </c>
      <c r="EP1" s="58">
        <f t="shared" si="2"/>
        <v>45425</v>
      </c>
      <c r="EQ1" s="58">
        <f t="shared" si="2"/>
        <v>45426</v>
      </c>
      <c r="ER1" s="58">
        <f t="shared" si="2"/>
        <v>45427</v>
      </c>
      <c r="ES1" s="58">
        <f t="shared" si="2"/>
        <v>45428</v>
      </c>
      <c r="ET1" s="58">
        <f t="shared" si="2"/>
        <v>45429</v>
      </c>
      <c r="EU1" s="58">
        <f t="shared" si="2"/>
        <v>45430</v>
      </c>
      <c r="EV1" s="58">
        <f t="shared" si="2"/>
        <v>45431</v>
      </c>
      <c r="EW1" s="58">
        <f t="shared" si="2"/>
        <v>45432</v>
      </c>
      <c r="EX1" s="58">
        <f t="shared" si="2"/>
        <v>45433</v>
      </c>
      <c r="EY1" s="58">
        <f t="shared" si="2"/>
        <v>45434</v>
      </c>
      <c r="EZ1" s="58">
        <f t="shared" si="2"/>
        <v>45435</v>
      </c>
      <c r="FA1" s="58">
        <f t="shared" si="2"/>
        <v>45436</v>
      </c>
      <c r="FB1" s="58">
        <f t="shared" si="2"/>
        <v>45437</v>
      </c>
      <c r="FC1" s="58">
        <f t="shared" si="2"/>
        <v>45438</v>
      </c>
      <c r="FD1" s="58">
        <f t="shared" si="2"/>
        <v>45439</v>
      </c>
      <c r="FE1" s="58">
        <f t="shared" si="2"/>
        <v>45440</v>
      </c>
      <c r="FF1" s="58">
        <f t="shared" si="2"/>
        <v>45441</v>
      </c>
      <c r="FG1" s="58">
        <f t="shared" si="2"/>
        <v>45442</v>
      </c>
      <c r="FH1" s="58">
        <f t="shared" si="2"/>
        <v>45443</v>
      </c>
      <c r="FI1" s="58">
        <f t="shared" si="2"/>
        <v>45444</v>
      </c>
      <c r="FJ1" s="58">
        <f t="shared" si="2"/>
        <v>45445</v>
      </c>
      <c r="FK1" s="58">
        <f t="shared" si="2"/>
        <v>45446</v>
      </c>
      <c r="FL1" s="58">
        <f t="shared" si="2"/>
        <v>45447</v>
      </c>
      <c r="FM1" s="58">
        <f t="shared" si="2"/>
        <v>45448</v>
      </c>
      <c r="FN1" s="58">
        <f t="shared" si="2"/>
        <v>45449</v>
      </c>
      <c r="FO1" s="58">
        <f t="shared" si="2"/>
        <v>45450</v>
      </c>
      <c r="FP1" s="58">
        <f t="shared" si="2"/>
        <v>45451</v>
      </c>
      <c r="FQ1" s="58">
        <f t="shared" si="2"/>
        <v>45452</v>
      </c>
      <c r="FR1" s="58">
        <f t="shared" si="2"/>
        <v>45453</v>
      </c>
      <c r="FS1" s="58">
        <f t="shared" si="2"/>
        <v>45454</v>
      </c>
      <c r="FT1" s="58">
        <f t="shared" si="2"/>
        <v>45455</v>
      </c>
      <c r="FU1" s="58">
        <f t="shared" si="2"/>
        <v>45456</v>
      </c>
      <c r="FV1" s="58">
        <f t="shared" si="2"/>
        <v>45457</v>
      </c>
      <c r="FW1" s="58">
        <f t="shared" si="2"/>
        <v>45458</v>
      </c>
      <c r="FX1" s="58">
        <f t="shared" si="2"/>
        <v>45459</v>
      </c>
      <c r="FY1" s="58">
        <f t="shared" si="2"/>
        <v>45460</v>
      </c>
      <c r="FZ1" s="58">
        <f t="shared" si="2"/>
        <v>45461</v>
      </c>
      <c r="GA1" s="58">
        <f t="shared" si="2"/>
        <v>45462</v>
      </c>
      <c r="GB1" s="58">
        <f t="shared" si="2"/>
        <v>45463</v>
      </c>
      <c r="GC1" s="58">
        <f t="shared" si="2"/>
        <v>45464</v>
      </c>
      <c r="GD1" s="58">
        <f t="shared" si="2"/>
        <v>45465</v>
      </c>
      <c r="GE1" s="58">
        <f t="shared" si="2"/>
        <v>45466</v>
      </c>
      <c r="GF1" s="58">
        <f t="shared" si="2"/>
        <v>45467</v>
      </c>
      <c r="GG1" s="58">
        <f t="shared" si="2"/>
        <v>45468</v>
      </c>
      <c r="GH1" s="58">
        <f t="shared" si="2"/>
        <v>45469</v>
      </c>
      <c r="GI1" s="58">
        <f t="shared" si="2"/>
        <v>45470</v>
      </c>
      <c r="GJ1" s="58">
        <f t="shared" si="2"/>
        <v>45471</v>
      </c>
      <c r="GK1" s="58">
        <f t="shared" si="2"/>
        <v>45472</v>
      </c>
      <c r="GL1" s="58">
        <f t="shared" si="2"/>
        <v>45473</v>
      </c>
      <c r="GM1" s="58">
        <f t="shared" si="2"/>
        <v>45474</v>
      </c>
      <c r="GN1" s="58">
        <f t="shared" si="2"/>
        <v>45475</v>
      </c>
      <c r="GO1" s="58">
        <f t="shared" si="2"/>
        <v>45476</v>
      </c>
      <c r="GP1" s="58">
        <f t="shared" si="2"/>
        <v>45477</v>
      </c>
      <c r="GQ1" s="58">
        <f t="shared" si="2"/>
        <v>45478</v>
      </c>
      <c r="GR1" s="58">
        <f t="shared" si="2"/>
        <v>45479</v>
      </c>
      <c r="GS1" s="58">
        <f t="shared" si="2"/>
        <v>45480</v>
      </c>
      <c r="GT1" s="58">
        <f t="shared" si="2"/>
        <v>45481</v>
      </c>
      <c r="GU1" s="58">
        <f t="shared" si="2"/>
        <v>45482</v>
      </c>
      <c r="GV1" s="58">
        <f t="shared" si="2"/>
        <v>45483</v>
      </c>
      <c r="GW1" s="58">
        <f t="shared" si="2"/>
        <v>45484</v>
      </c>
      <c r="GX1" s="58">
        <f t="shared" si="2"/>
        <v>45485</v>
      </c>
      <c r="GY1" s="58">
        <f t="shared" ref="GY1:JJ1" si="3">+GX1+1</f>
        <v>45486</v>
      </c>
      <c r="GZ1" s="58">
        <f t="shared" si="3"/>
        <v>45487</v>
      </c>
      <c r="HA1" s="58">
        <f t="shared" si="3"/>
        <v>45488</v>
      </c>
      <c r="HB1" s="58">
        <f t="shared" si="3"/>
        <v>45489</v>
      </c>
      <c r="HC1" s="58">
        <f t="shared" si="3"/>
        <v>45490</v>
      </c>
      <c r="HD1" s="58">
        <f t="shared" si="3"/>
        <v>45491</v>
      </c>
      <c r="HE1" s="58">
        <f t="shared" si="3"/>
        <v>45492</v>
      </c>
      <c r="HF1" s="58">
        <f t="shared" si="3"/>
        <v>45493</v>
      </c>
      <c r="HG1" s="58">
        <f t="shared" si="3"/>
        <v>45494</v>
      </c>
      <c r="HH1" s="58">
        <f t="shared" si="3"/>
        <v>45495</v>
      </c>
      <c r="HI1" s="58">
        <f t="shared" si="3"/>
        <v>45496</v>
      </c>
      <c r="HJ1" s="58">
        <f t="shared" si="3"/>
        <v>45497</v>
      </c>
      <c r="HK1" s="58">
        <f t="shared" si="3"/>
        <v>45498</v>
      </c>
      <c r="HL1" s="58">
        <f t="shared" si="3"/>
        <v>45499</v>
      </c>
      <c r="HM1" s="58">
        <f t="shared" si="3"/>
        <v>45500</v>
      </c>
      <c r="HN1" s="58">
        <f t="shared" si="3"/>
        <v>45501</v>
      </c>
      <c r="HO1" s="58">
        <f t="shared" si="3"/>
        <v>45502</v>
      </c>
      <c r="HP1" s="58">
        <f t="shared" si="3"/>
        <v>45503</v>
      </c>
      <c r="HQ1" s="58">
        <f t="shared" si="3"/>
        <v>45504</v>
      </c>
      <c r="HR1" s="58">
        <f t="shared" si="3"/>
        <v>45505</v>
      </c>
      <c r="HS1" s="58">
        <f t="shared" si="3"/>
        <v>45506</v>
      </c>
      <c r="HT1" s="58">
        <f t="shared" si="3"/>
        <v>45507</v>
      </c>
      <c r="HU1" s="58">
        <f t="shared" si="3"/>
        <v>45508</v>
      </c>
      <c r="HV1" s="58">
        <f t="shared" si="3"/>
        <v>45509</v>
      </c>
      <c r="HW1" s="58">
        <f t="shared" si="3"/>
        <v>45510</v>
      </c>
      <c r="HX1" s="58">
        <f t="shared" si="3"/>
        <v>45511</v>
      </c>
      <c r="HY1" s="58">
        <f t="shared" si="3"/>
        <v>45512</v>
      </c>
      <c r="HZ1" s="58">
        <f t="shared" si="3"/>
        <v>45513</v>
      </c>
      <c r="IA1" s="58">
        <f t="shared" si="3"/>
        <v>45514</v>
      </c>
      <c r="IB1" s="58">
        <f t="shared" si="3"/>
        <v>45515</v>
      </c>
      <c r="IC1" s="58">
        <f t="shared" si="3"/>
        <v>45516</v>
      </c>
      <c r="ID1" s="58">
        <f t="shared" si="3"/>
        <v>45517</v>
      </c>
      <c r="IE1" s="58">
        <f t="shared" si="3"/>
        <v>45518</v>
      </c>
      <c r="IF1" s="58">
        <f t="shared" si="3"/>
        <v>45519</v>
      </c>
      <c r="IG1" s="58">
        <f t="shared" si="3"/>
        <v>45520</v>
      </c>
      <c r="IH1" s="58">
        <f t="shared" si="3"/>
        <v>45521</v>
      </c>
      <c r="II1" s="58">
        <f t="shared" si="3"/>
        <v>45522</v>
      </c>
      <c r="IJ1" s="58">
        <f t="shared" si="3"/>
        <v>45523</v>
      </c>
      <c r="IK1" s="58">
        <f t="shared" si="3"/>
        <v>45524</v>
      </c>
      <c r="IL1" s="58">
        <f t="shared" si="3"/>
        <v>45525</v>
      </c>
      <c r="IM1" s="58">
        <f t="shared" si="3"/>
        <v>45526</v>
      </c>
      <c r="IN1" s="58">
        <f t="shared" si="3"/>
        <v>45527</v>
      </c>
      <c r="IO1" s="58">
        <f t="shared" si="3"/>
        <v>45528</v>
      </c>
      <c r="IP1" s="58">
        <f t="shared" si="3"/>
        <v>45529</v>
      </c>
      <c r="IQ1" s="58">
        <f t="shared" si="3"/>
        <v>45530</v>
      </c>
      <c r="IR1" s="58">
        <f t="shared" si="3"/>
        <v>45531</v>
      </c>
      <c r="IS1" s="58">
        <f t="shared" si="3"/>
        <v>45532</v>
      </c>
      <c r="IT1" s="58">
        <f t="shared" si="3"/>
        <v>45533</v>
      </c>
      <c r="IU1" s="58">
        <f t="shared" si="3"/>
        <v>45534</v>
      </c>
      <c r="IV1" s="58">
        <f t="shared" si="3"/>
        <v>45535</v>
      </c>
      <c r="IW1" s="58">
        <f t="shared" si="3"/>
        <v>45536</v>
      </c>
      <c r="IX1" s="58">
        <f t="shared" si="3"/>
        <v>45537</v>
      </c>
      <c r="IY1" s="58">
        <f t="shared" si="3"/>
        <v>45538</v>
      </c>
      <c r="IZ1" s="58">
        <f t="shared" si="3"/>
        <v>45539</v>
      </c>
      <c r="JA1" s="58">
        <f t="shared" si="3"/>
        <v>45540</v>
      </c>
      <c r="JB1" s="58">
        <f t="shared" si="3"/>
        <v>45541</v>
      </c>
      <c r="JC1" s="58">
        <f t="shared" si="3"/>
        <v>45542</v>
      </c>
      <c r="JD1" s="58">
        <f t="shared" si="3"/>
        <v>45543</v>
      </c>
      <c r="JE1" s="58">
        <f t="shared" si="3"/>
        <v>45544</v>
      </c>
      <c r="JF1" s="58">
        <f t="shared" si="3"/>
        <v>45545</v>
      </c>
      <c r="JG1" s="58">
        <f t="shared" si="3"/>
        <v>45546</v>
      </c>
      <c r="JH1" s="58">
        <f t="shared" si="3"/>
        <v>45547</v>
      </c>
      <c r="JI1" s="58">
        <f t="shared" si="3"/>
        <v>45548</v>
      </c>
      <c r="JJ1" s="58">
        <f t="shared" si="3"/>
        <v>45549</v>
      </c>
      <c r="JK1" s="58">
        <f t="shared" ref="JK1:LV1" si="4">+JJ1+1</f>
        <v>45550</v>
      </c>
      <c r="JL1" s="58">
        <f t="shared" si="4"/>
        <v>45551</v>
      </c>
      <c r="JM1" s="58">
        <f t="shared" si="4"/>
        <v>45552</v>
      </c>
      <c r="JN1" s="58">
        <f t="shared" si="4"/>
        <v>45553</v>
      </c>
      <c r="JO1" s="58">
        <f t="shared" si="4"/>
        <v>45554</v>
      </c>
      <c r="JP1" s="58">
        <f t="shared" si="4"/>
        <v>45555</v>
      </c>
      <c r="JQ1" s="58">
        <f t="shared" si="4"/>
        <v>45556</v>
      </c>
      <c r="JR1" s="58">
        <f t="shared" si="4"/>
        <v>45557</v>
      </c>
      <c r="JS1" s="58">
        <f t="shared" si="4"/>
        <v>45558</v>
      </c>
      <c r="JT1" s="58">
        <f t="shared" si="4"/>
        <v>45559</v>
      </c>
      <c r="JU1" s="58">
        <f t="shared" si="4"/>
        <v>45560</v>
      </c>
      <c r="JV1" s="58">
        <f t="shared" si="4"/>
        <v>45561</v>
      </c>
      <c r="JW1" s="58">
        <f t="shared" si="4"/>
        <v>45562</v>
      </c>
      <c r="JX1" s="58">
        <f t="shared" si="4"/>
        <v>45563</v>
      </c>
      <c r="JY1" s="58">
        <f t="shared" si="4"/>
        <v>45564</v>
      </c>
      <c r="JZ1" s="58">
        <f t="shared" si="4"/>
        <v>45565</v>
      </c>
      <c r="KA1" s="58">
        <f t="shared" si="4"/>
        <v>45566</v>
      </c>
      <c r="KB1" s="58">
        <f t="shared" si="4"/>
        <v>45567</v>
      </c>
      <c r="KC1" s="58">
        <f t="shared" si="4"/>
        <v>45568</v>
      </c>
      <c r="KD1" s="58">
        <f t="shared" si="4"/>
        <v>45569</v>
      </c>
      <c r="KE1" s="58">
        <f t="shared" si="4"/>
        <v>45570</v>
      </c>
      <c r="KF1" s="58">
        <f t="shared" si="4"/>
        <v>45571</v>
      </c>
      <c r="KG1" s="58">
        <f t="shared" si="4"/>
        <v>45572</v>
      </c>
      <c r="KH1" s="58">
        <f t="shared" si="4"/>
        <v>45573</v>
      </c>
      <c r="KI1" s="58">
        <f t="shared" si="4"/>
        <v>45574</v>
      </c>
      <c r="KJ1" s="58">
        <f t="shared" si="4"/>
        <v>45575</v>
      </c>
      <c r="KK1" s="58">
        <f t="shared" si="4"/>
        <v>45576</v>
      </c>
      <c r="KL1" s="58">
        <f t="shared" si="4"/>
        <v>45577</v>
      </c>
      <c r="KM1" s="58">
        <f t="shared" si="4"/>
        <v>45578</v>
      </c>
      <c r="KN1" s="58">
        <f t="shared" si="4"/>
        <v>45579</v>
      </c>
      <c r="KO1" s="58">
        <f t="shared" si="4"/>
        <v>45580</v>
      </c>
      <c r="KP1" s="58">
        <f t="shared" si="4"/>
        <v>45581</v>
      </c>
      <c r="KQ1" s="58">
        <f t="shared" si="4"/>
        <v>45582</v>
      </c>
      <c r="KR1" s="58">
        <f t="shared" si="4"/>
        <v>45583</v>
      </c>
      <c r="KS1" s="58">
        <f t="shared" si="4"/>
        <v>45584</v>
      </c>
      <c r="KT1" s="58">
        <f t="shared" si="4"/>
        <v>45585</v>
      </c>
      <c r="KU1" s="58">
        <f t="shared" si="4"/>
        <v>45586</v>
      </c>
      <c r="KV1" s="58">
        <f t="shared" si="4"/>
        <v>45587</v>
      </c>
      <c r="KW1" s="58">
        <f t="shared" si="4"/>
        <v>45588</v>
      </c>
      <c r="KX1" s="58">
        <f t="shared" si="4"/>
        <v>45589</v>
      </c>
      <c r="KY1" s="58">
        <f t="shared" si="4"/>
        <v>45590</v>
      </c>
      <c r="KZ1" s="58">
        <f t="shared" si="4"/>
        <v>45591</v>
      </c>
      <c r="LA1" s="58">
        <f t="shared" si="4"/>
        <v>45592</v>
      </c>
      <c r="LB1" s="58">
        <f t="shared" si="4"/>
        <v>45593</v>
      </c>
      <c r="LC1" s="58">
        <f t="shared" si="4"/>
        <v>45594</v>
      </c>
      <c r="LD1" s="58">
        <f t="shared" si="4"/>
        <v>45595</v>
      </c>
      <c r="LE1" s="58">
        <f t="shared" si="4"/>
        <v>45596</v>
      </c>
      <c r="LF1" s="58">
        <f t="shared" si="4"/>
        <v>45597</v>
      </c>
      <c r="LG1" s="58">
        <f t="shared" si="4"/>
        <v>45598</v>
      </c>
      <c r="LH1" s="58">
        <f t="shared" si="4"/>
        <v>45599</v>
      </c>
      <c r="LI1" s="58">
        <f t="shared" si="4"/>
        <v>45600</v>
      </c>
      <c r="LJ1" s="58">
        <f t="shared" si="4"/>
        <v>45601</v>
      </c>
      <c r="LK1" s="58">
        <f t="shared" si="4"/>
        <v>45602</v>
      </c>
      <c r="LL1" s="58">
        <f t="shared" si="4"/>
        <v>45603</v>
      </c>
      <c r="LM1" s="58">
        <f t="shared" si="4"/>
        <v>45604</v>
      </c>
      <c r="LN1" s="58">
        <f t="shared" si="4"/>
        <v>45605</v>
      </c>
      <c r="LO1" s="58">
        <f t="shared" si="4"/>
        <v>45606</v>
      </c>
      <c r="LP1" s="58">
        <f t="shared" si="4"/>
        <v>45607</v>
      </c>
      <c r="LQ1" s="58">
        <f t="shared" si="4"/>
        <v>45608</v>
      </c>
      <c r="LR1" s="58">
        <f t="shared" si="4"/>
        <v>45609</v>
      </c>
      <c r="LS1" s="58">
        <f t="shared" si="4"/>
        <v>45610</v>
      </c>
      <c r="LT1" s="58">
        <f t="shared" si="4"/>
        <v>45611</v>
      </c>
      <c r="LU1" s="58">
        <f t="shared" si="4"/>
        <v>45612</v>
      </c>
      <c r="LV1" s="58">
        <f t="shared" si="4"/>
        <v>45613</v>
      </c>
      <c r="LW1" s="58">
        <f t="shared" ref="LW1:NK1" si="5">+LV1+1</f>
        <v>45614</v>
      </c>
      <c r="LX1" s="58">
        <f t="shared" si="5"/>
        <v>45615</v>
      </c>
      <c r="LY1" s="58">
        <f t="shared" si="5"/>
        <v>45616</v>
      </c>
      <c r="LZ1" s="58">
        <f t="shared" si="5"/>
        <v>45617</v>
      </c>
      <c r="MA1" s="58">
        <f t="shared" si="5"/>
        <v>45618</v>
      </c>
      <c r="MB1" s="58">
        <f t="shared" si="5"/>
        <v>45619</v>
      </c>
      <c r="MC1" s="58">
        <f t="shared" si="5"/>
        <v>45620</v>
      </c>
      <c r="MD1" s="58">
        <f t="shared" si="5"/>
        <v>45621</v>
      </c>
      <c r="ME1" s="58">
        <f t="shared" si="5"/>
        <v>45622</v>
      </c>
      <c r="MF1" s="58">
        <f t="shared" si="5"/>
        <v>45623</v>
      </c>
      <c r="MG1" s="58">
        <f t="shared" si="5"/>
        <v>45624</v>
      </c>
      <c r="MH1" s="58">
        <f t="shared" si="5"/>
        <v>45625</v>
      </c>
      <c r="MI1" s="58">
        <f t="shared" si="5"/>
        <v>45626</v>
      </c>
      <c r="MJ1" s="58">
        <f t="shared" si="5"/>
        <v>45627</v>
      </c>
      <c r="MK1" s="58">
        <f t="shared" si="5"/>
        <v>45628</v>
      </c>
      <c r="ML1" s="58">
        <f t="shared" si="5"/>
        <v>45629</v>
      </c>
      <c r="MM1" s="58">
        <f t="shared" si="5"/>
        <v>45630</v>
      </c>
      <c r="MN1" s="58">
        <f t="shared" si="5"/>
        <v>45631</v>
      </c>
      <c r="MO1" s="58">
        <f t="shared" si="5"/>
        <v>45632</v>
      </c>
      <c r="MP1" s="58">
        <f t="shared" si="5"/>
        <v>45633</v>
      </c>
      <c r="MQ1" s="58">
        <f t="shared" si="5"/>
        <v>45634</v>
      </c>
      <c r="MR1" s="58">
        <f t="shared" si="5"/>
        <v>45635</v>
      </c>
      <c r="MS1" s="58">
        <f t="shared" si="5"/>
        <v>45636</v>
      </c>
      <c r="MT1" s="58">
        <f t="shared" si="5"/>
        <v>45637</v>
      </c>
      <c r="MU1" s="58">
        <f t="shared" si="5"/>
        <v>45638</v>
      </c>
      <c r="MV1" s="58">
        <f t="shared" si="5"/>
        <v>45639</v>
      </c>
      <c r="MW1" s="58">
        <f t="shared" si="5"/>
        <v>45640</v>
      </c>
      <c r="MX1" s="58">
        <f t="shared" si="5"/>
        <v>45641</v>
      </c>
      <c r="MY1" s="58">
        <f t="shared" si="5"/>
        <v>45642</v>
      </c>
      <c r="MZ1" s="58">
        <f t="shared" si="5"/>
        <v>45643</v>
      </c>
      <c r="NA1" s="58">
        <f t="shared" si="5"/>
        <v>45644</v>
      </c>
      <c r="NB1" s="58">
        <f t="shared" si="5"/>
        <v>45645</v>
      </c>
      <c r="NC1" s="58">
        <f t="shared" si="5"/>
        <v>45646</v>
      </c>
      <c r="ND1" s="58">
        <f t="shared" si="5"/>
        <v>45647</v>
      </c>
      <c r="NE1" s="58">
        <f t="shared" si="5"/>
        <v>45648</v>
      </c>
      <c r="NF1" s="58">
        <f t="shared" si="5"/>
        <v>45649</v>
      </c>
      <c r="NG1" s="58">
        <f t="shared" si="5"/>
        <v>45650</v>
      </c>
      <c r="NH1" s="58">
        <f t="shared" si="5"/>
        <v>45651</v>
      </c>
      <c r="NI1" s="58">
        <f t="shared" si="5"/>
        <v>45652</v>
      </c>
      <c r="NJ1" s="58">
        <f t="shared" si="5"/>
        <v>45653</v>
      </c>
      <c r="NK1" s="58">
        <f t="shared" si="5"/>
        <v>45654</v>
      </c>
      <c r="NL1" s="58">
        <f t="shared" ref="NL1" si="6">+NK1+1</f>
        <v>45655</v>
      </c>
      <c r="NM1" s="58">
        <f t="shared" ref="NM1" si="7">+NL1+1</f>
        <v>45656</v>
      </c>
      <c r="NN1" s="58">
        <f t="shared" ref="NN1" si="8">+NM1+1</f>
        <v>45657</v>
      </c>
      <c r="NO1" s="59" t="s">
        <v>99</v>
      </c>
      <c r="NP1" s="59" t="s">
        <v>100</v>
      </c>
      <c r="NQ1" s="60" t="s">
        <v>101</v>
      </c>
      <c r="NR1" s="60" t="s">
        <v>102</v>
      </c>
      <c r="NS1" s="60" t="s">
        <v>103</v>
      </c>
      <c r="NT1" s="60" t="s">
        <v>104</v>
      </c>
      <c r="NU1" s="60" t="s">
        <v>105</v>
      </c>
      <c r="NV1" s="60" t="s">
        <v>164</v>
      </c>
      <c r="NW1" s="60" t="s">
        <v>165</v>
      </c>
      <c r="NX1" s="60" t="s">
        <v>166</v>
      </c>
      <c r="NY1" s="60" t="s">
        <v>167</v>
      </c>
      <c r="NZ1" s="60" t="s">
        <v>168</v>
      </c>
      <c r="OA1" s="58" t="s">
        <v>90</v>
      </c>
      <c r="OB1" s="8"/>
      <c r="OC1" s="8"/>
      <c r="OD1" s="8"/>
      <c r="OE1" s="8"/>
      <c r="OF1" s="8"/>
      <c r="OG1" s="8"/>
      <c r="OH1" s="8"/>
      <c r="OI1" s="8"/>
      <c r="OJ1" s="8"/>
      <c r="OK1" s="8"/>
      <c r="OL1" s="8"/>
      <c r="OM1" s="8"/>
      <c r="ON1" s="8"/>
      <c r="OO1" s="8"/>
      <c r="OP1" s="8"/>
      <c r="OQ1" s="8"/>
      <c r="OR1" s="8"/>
      <c r="OS1" s="8"/>
      <c r="OT1" s="8"/>
      <c r="OU1" s="8"/>
      <c r="OV1" s="8"/>
      <c r="OW1" s="8"/>
      <c r="OX1" s="8"/>
      <c r="OY1" s="8"/>
      <c r="OZ1" s="8"/>
      <c r="PA1" s="8"/>
      <c r="PB1" s="8"/>
      <c r="PC1" s="8"/>
      <c r="PD1" s="8"/>
      <c r="PE1" s="8"/>
      <c r="PF1" s="8"/>
      <c r="PG1" s="8"/>
      <c r="PH1" s="8"/>
      <c r="PI1" s="8"/>
      <c r="PJ1" s="8"/>
      <c r="PK1" s="8"/>
      <c r="PL1" s="8"/>
    </row>
    <row r="2" spans="1:428" s="14" customFormat="1" x14ac:dyDescent="0.3">
      <c r="A2" s="10" t="s">
        <v>33</v>
      </c>
      <c r="B2" s="10" t="s">
        <v>31</v>
      </c>
      <c r="C2" s="10" t="s">
        <v>32</v>
      </c>
      <c r="D2" s="10" t="s">
        <v>7</v>
      </c>
      <c r="E2" s="11">
        <f>SUM(M2:NN2)</f>
        <v>2702.8000000000006</v>
      </c>
      <c r="F2" s="11"/>
      <c r="G2" s="11"/>
      <c r="H2" s="11"/>
      <c r="I2" s="57">
        <f>+M2+O2+Q2+R2+V2+Z2+AA2+AB2+AC2+AD2+AG2+AK2+AL2+BJ2+BS2+AT2+CA2+CI2+CJ2+CP2+CY2+DE2+DS2+DT2+DZ2+EH2+FA2+FB2+FD2+FF2+EX2+FI2+FJ2+FQ2+FR2+FS2+FT2+FV2+FX2+FZ2+GA2+GI2+GL2+GM2+GP2+GQ2+GR2+GS2+GT2+GU2+GY2+HA2+HG2+HM2+HN2+HO2+HP2+HQ2+HU2+HV2+HX2+HZ2+IA2+IB2+IC2+IE2+IG2+IH2+IK2+IL2+IN2+IO2+IP2+IQ2+IT2+IU2+IX2+IY2+JA2+JB2+JI2+LD2+LM2+LX2+MA2+MG2+MH2+MW2+ND2</f>
        <v>328.39999999999986</v>
      </c>
      <c r="J2" s="57">
        <f>+N2+T2+U2+W2+X2+Y2+AE2+AF2+AH2+AI2+AM2+AN2+AO2+AP2+AQ2+AR2+AS2+AU2+AV2+AW2+AX2+AY2+AZ2+BB2+BC2+BD2+BE2+BF2+BG2+BH2+BK2+BL2+BM2+BN2+BO2+BP2+BQ2+BR2+BT2+BU2+BV2+BX2+BY2+BZ2+CB2+CC2+CD2+CE2+CH2+CL2+CN2+CO2+CQ2+CS2+CT2+CU2+CV2+CF2+CZ2+DB2+DC2+DD2+DF2+DG2+DH2+DI2+DJ2+DK2+DL2+DM2+DN2+DO2+DP2+DR2+DU2+DV2+DW2+DX2+DY2+EB2+ED2+EE2+EF2+EG2+EI2+EK2+EM2+EN2+EO2+EP2+ER2+ET2+EV2+EW2+EY2+EZ2+FC2+FE2+FG2+FK2+FL2+FN2+FU2+FW2+FY2+GB2+GC2+GD2+GE2+GG2+GH2+GK2+GN2+GO2+GV2+GW2+GX2+GZ2+HB2+HC2+HD2+HE2+HF2+HH2+HI2+HJ2+HK2+HL2+HR2+HS2+HT2+HW2+HY2+ID2+II2+IM2+IR2+IS2+IV2+IW2+IZ2+JC2+JE2+JF2+JG2+JH2+JJ2+JL2+JM2+JV2+JW2+JX2+JY2+JR2+KD2+KH2+KI2+KJ2+KK2+KL2+KM2+KO2+KP2+KQ2+KR2+KS2+KT2+KX2+KY2+KZ2+LA2+LC2+LF2+LH2+LI2+LJ2+LK2+LO2+LP2+LQ2+LR2+LT2+LV2+LW2+LY2+LZ2+MB2+MC2+ME2+MF2+MK2+ML2+MM2+MN2+MO2+MP2+MQ2+MS2+MT2+MU2+MV2+NB2+NE2+NF2+NH2+NI2+NJ2+NL2+NN2</f>
        <v>1532.5000000000014</v>
      </c>
      <c r="K2" s="57">
        <f>+P2+S2+AJ2+BA2+BI2+BW2+CG2+CK2+CM2+CR2+CW2+CX2+DA2+DQ2+EC2+EA2+EJ2+EL2+EQ2+ES2+EU2+FH2+FM2+FO2+FP2+GF2+GJ2+IF2+IJ2+JD2+JK2+JN2+JO2+JP2+JQ2+JS2+JT2+JU2+JZ2+KA2+KB2+KC2+KE2+KF2+KG2+KN2+KU2+KV2+KW2+LB2+LE2+LG2+LL2+LN2+LS2+LU2+MD2+MI2+MJ2+MR2+MX2+MY2+MZ2+NA2+NC2+NG2+NK2+NM2</f>
        <v>841.90000000000043</v>
      </c>
      <c r="L2" s="57">
        <f>+E2-I2-J2-K2</f>
        <v>-1.2505552149377763E-12</v>
      </c>
      <c r="M2" s="12">
        <v>5</v>
      </c>
      <c r="N2" s="12">
        <v>5.2</v>
      </c>
      <c r="O2" s="12">
        <v>2.8</v>
      </c>
      <c r="P2" s="12">
        <v>10.3</v>
      </c>
      <c r="Q2" s="12">
        <v>2.6</v>
      </c>
      <c r="R2" s="12">
        <v>3.7</v>
      </c>
      <c r="S2" s="12">
        <v>23</v>
      </c>
      <c r="T2" s="12">
        <v>6.7</v>
      </c>
      <c r="U2" s="12">
        <v>6.7</v>
      </c>
      <c r="V2" s="12">
        <v>3.9</v>
      </c>
      <c r="W2" s="12">
        <v>7.3</v>
      </c>
      <c r="X2" s="12">
        <v>6.7</v>
      </c>
      <c r="Y2" s="12">
        <v>6.7</v>
      </c>
      <c r="Z2" s="12">
        <v>3.2</v>
      </c>
      <c r="AA2" s="12">
        <v>2.7</v>
      </c>
      <c r="AB2" s="12">
        <v>3.1</v>
      </c>
      <c r="AC2" s="12">
        <v>2.7</v>
      </c>
      <c r="AD2" s="12">
        <v>3.5</v>
      </c>
      <c r="AE2" s="12">
        <v>7.3</v>
      </c>
      <c r="AF2" s="12">
        <v>5.0999999999999996</v>
      </c>
      <c r="AG2" s="12">
        <v>4.4000000000000004</v>
      </c>
      <c r="AH2" s="12">
        <v>7.4</v>
      </c>
      <c r="AI2" s="12">
        <v>7.3</v>
      </c>
      <c r="AJ2" s="12">
        <v>15.6</v>
      </c>
      <c r="AK2" s="12">
        <v>2.6</v>
      </c>
      <c r="AL2" s="12">
        <v>4.3</v>
      </c>
      <c r="AM2" s="12">
        <v>6.4</v>
      </c>
      <c r="AN2" s="12">
        <v>6.2</v>
      </c>
      <c r="AO2" s="12">
        <v>8</v>
      </c>
      <c r="AP2" s="12">
        <v>7.6</v>
      </c>
      <c r="AQ2" s="12">
        <v>7.8</v>
      </c>
      <c r="AR2" s="12">
        <v>7.1</v>
      </c>
      <c r="AS2" s="12">
        <v>9.9</v>
      </c>
      <c r="AT2" s="12">
        <v>4.5</v>
      </c>
      <c r="AU2" s="12">
        <v>8</v>
      </c>
      <c r="AV2" s="12">
        <v>5.8</v>
      </c>
      <c r="AW2" s="12">
        <v>8</v>
      </c>
      <c r="AX2" s="12">
        <v>6.1</v>
      </c>
      <c r="AY2" s="12">
        <v>6.3</v>
      </c>
      <c r="AZ2" s="12">
        <v>5.9</v>
      </c>
      <c r="BA2" s="12">
        <v>13.4</v>
      </c>
      <c r="BB2" s="12">
        <v>5.5</v>
      </c>
      <c r="BC2" s="12">
        <v>6.2</v>
      </c>
      <c r="BD2" s="12">
        <v>8.9</v>
      </c>
      <c r="BE2" s="12">
        <v>5.7</v>
      </c>
      <c r="BF2" s="12">
        <v>6.5</v>
      </c>
      <c r="BG2" s="12">
        <v>8.4</v>
      </c>
      <c r="BH2" s="12">
        <v>7</v>
      </c>
      <c r="BI2" s="12">
        <v>10.9</v>
      </c>
      <c r="BJ2" s="12">
        <v>4</v>
      </c>
      <c r="BK2" s="12">
        <v>8.9</v>
      </c>
      <c r="BL2" s="12">
        <v>7.5</v>
      </c>
      <c r="BM2" s="12">
        <v>13.4</v>
      </c>
      <c r="BN2" s="12">
        <v>8.3000000000000007</v>
      </c>
      <c r="BO2" s="12">
        <v>7.5</v>
      </c>
      <c r="BP2" s="12">
        <v>8.1999999999999993</v>
      </c>
      <c r="BQ2" s="12">
        <v>5.8</v>
      </c>
      <c r="BR2" s="12">
        <v>9.5</v>
      </c>
      <c r="BS2" s="12">
        <v>4.5</v>
      </c>
      <c r="BT2" s="12">
        <v>6.1</v>
      </c>
      <c r="BU2" s="12">
        <v>9.1999999999999993</v>
      </c>
      <c r="BV2" s="12">
        <v>5.7</v>
      </c>
      <c r="BW2" s="12">
        <v>11</v>
      </c>
      <c r="BX2" s="12">
        <v>5.7</v>
      </c>
      <c r="BY2" s="12">
        <v>7.6</v>
      </c>
      <c r="BZ2" s="12">
        <v>6.7</v>
      </c>
      <c r="CA2" s="12">
        <v>4.4000000000000004</v>
      </c>
      <c r="CB2" s="12">
        <v>7.2</v>
      </c>
      <c r="CC2" s="12">
        <v>8.4</v>
      </c>
      <c r="CD2" s="12">
        <v>8.5</v>
      </c>
      <c r="CE2" s="12">
        <v>6.3</v>
      </c>
      <c r="CF2" s="12">
        <v>8.1999999999999993</v>
      </c>
      <c r="CG2" s="12">
        <v>11.3</v>
      </c>
      <c r="CH2" s="12">
        <v>6.6</v>
      </c>
      <c r="CI2" s="12">
        <v>2.5</v>
      </c>
      <c r="CJ2" s="12">
        <v>3</v>
      </c>
      <c r="CK2" s="12">
        <v>13.7</v>
      </c>
      <c r="CL2" s="12">
        <v>7.8</v>
      </c>
      <c r="CM2" s="12">
        <v>11.9</v>
      </c>
      <c r="CN2" s="12">
        <v>7.6</v>
      </c>
      <c r="CO2" s="12">
        <v>8.1</v>
      </c>
      <c r="CP2" s="12">
        <v>3.7</v>
      </c>
      <c r="CQ2" s="12">
        <v>5.2</v>
      </c>
      <c r="CR2" s="12">
        <v>11.7</v>
      </c>
      <c r="CS2" s="12">
        <v>7.5</v>
      </c>
      <c r="CT2" s="12">
        <v>7.7</v>
      </c>
      <c r="CU2" s="12">
        <v>6.4</v>
      </c>
      <c r="CV2" s="12">
        <v>6.5</v>
      </c>
      <c r="CW2" s="12">
        <v>21.1</v>
      </c>
      <c r="CX2" s="12">
        <v>11.6</v>
      </c>
      <c r="CY2" s="12">
        <v>4.3</v>
      </c>
      <c r="CZ2" s="12">
        <v>5.5</v>
      </c>
      <c r="DA2" s="12">
        <v>14.1</v>
      </c>
      <c r="DB2" s="12">
        <v>7.4</v>
      </c>
      <c r="DC2" s="12">
        <v>7.7</v>
      </c>
      <c r="DD2" s="12">
        <v>9.1999999999999993</v>
      </c>
      <c r="DE2" s="12">
        <v>3.3</v>
      </c>
      <c r="DF2" s="12">
        <v>5.3</v>
      </c>
      <c r="DG2" s="12">
        <v>8</v>
      </c>
      <c r="DH2" s="12">
        <v>7.7</v>
      </c>
      <c r="DI2" s="12">
        <v>8.3000000000000007</v>
      </c>
      <c r="DJ2" s="12">
        <v>9.9</v>
      </c>
      <c r="DK2" s="12">
        <v>8.5</v>
      </c>
      <c r="DL2" s="12">
        <v>9.1999999999999993</v>
      </c>
      <c r="DM2" s="12">
        <v>7.5</v>
      </c>
      <c r="DN2" s="12">
        <v>6</v>
      </c>
      <c r="DO2" s="12">
        <v>9.6999999999999993</v>
      </c>
      <c r="DP2" s="12">
        <v>7.4</v>
      </c>
      <c r="DQ2" s="12">
        <v>10.4</v>
      </c>
      <c r="DR2" s="12">
        <v>6.8</v>
      </c>
      <c r="DS2" s="12">
        <v>4.4000000000000004</v>
      </c>
      <c r="DT2" s="12">
        <v>4.5</v>
      </c>
      <c r="DU2" s="12">
        <v>7.4</v>
      </c>
      <c r="DV2" s="12">
        <v>5.6</v>
      </c>
      <c r="DW2" s="12">
        <v>7.7</v>
      </c>
      <c r="DX2" s="12">
        <v>8.6</v>
      </c>
      <c r="DY2" s="12">
        <v>7</v>
      </c>
      <c r="DZ2" s="12">
        <v>2.5</v>
      </c>
      <c r="EA2" s="12">
        <v>12.2</v>
      </c>
      <c r="EB2" s="12">
        <v>5.9</v>
      </c>
      <c r="EC2" s="12">
        <v>10.1</v>
      </c>
      <c r="ED2" s="12">
        <v>6.4</v>
      </c>
      <c r="EE2" s="12">
        <v>9.5</v>
      </c>
      <c r="EF2" s="12">
        <v>8.6999999999999993</v>
      </c>
      <c r="EG2" s="12">
        <v>8.1</v>
      </c>
      <c r="EH2" s="12">
        <v>3.2</v>
      </c>
      <c r="EI2" s="12">
        <v>7.7</v>
      </c>
      <c r="EJ2" s="12">
        <v>13.4</v>
      </c>
      <c r="EK2" s="12">
        <v>7.2</v>
      </c>
      <c r="EL2" s="12">
        <v>15.9</v>
      </c>
      <c r="EM2" s="12">
        <v>5.9</v>
      </c>
      <c r="EN2" s="12">
        <v>6.2</v>
      </c>
      <c r="EO2" s="12">
        <v>7.1</v>
      </c>
      <c r="EP2" s="12">
        <v>6</v>
      </c>
      <c r="EQ2" s="12">
        <v>10.3</v>
      </c>
      <c r="ER2" s="12">
        <v>6</v>
      </c>
      <c r="ES2" s="12">
        <v>11.7</v>
      </c>
      <c r="ET2" s="12">
        <v>5.2</v>
      </c>
      <c r="EU2" s="12">
        <v>13.8</v>
      </c>
      <c r="EV2" s="12">
        <v>6.7</v>
      </c>
      <c r="EW2" s="12">
        <v>8</v>
      </c>
      <c r="EX2" s="12">
        <v>5</v>
      </c>
      <c r="EY2" s="12">
        <v>7.5</v>
      </c>
      <c r="EZ2" s="12">
        <v>9</v>
      </c>
      <c r="FA2" s="12">
        <v>4.4000000000000004</v>
      </c>
      <c r="FB2" s="12">
        <v>3.4</v>
      </c>
      <c r="FC2" s="12">
        <v>5.3</v>
      </c>
      <c r="FD2" s="12">
        <v>3.5</v>
      </c>
      <c r="FE2" s="12">
        <v>9.6</v>
      </c>
      <c r="FF2" s="12">
        <v>4.7</v>
      </c>
      <c r="FG2" s="12">
        <v>6.5</v>
      </c>
      <c r="FH2" s="12">
        <v>13.4</v>
      </c>
      <c r="FI2" s="12">
        <v>2.9</v>
      </c>
      <c r="FJ2" s="12">
        <v>2.5</v>
      </c>
      <c r="FK2" s="12">
        <v>6</v>
      </c>
      <c r="FL2" s="12">
        <v>5.4</v>
      </c>
      <c r="FM2" s="12">
        <v>10.6</v>
      </c>
      <c r="FN2" s="12">
        <v>6.3</v>
      </c>
      <c r="FO2" s="12">
        <v>15.8</v>
      </c>
      <c r="FP2" s="12">
        <v>15.4</v>
      </c>
      <c r="FQ2" s="12">
        <v>5</v>
      </c>
      <c r="FR2" s="12">
        <v>3.8</v>
      </c>
      <c r="FS2" s="12">
        <v>3.2</v>
      </c>
      <c r="FT2" s="12">
        <v>4.5999999999999996</v>
      </c>
      <c r="FU2" s="12">
        <v>5.3</v>
      </c>
      <c r="FV2" s="12">
        <v>3.3</v>
      </c>
      <c r="FW2" s="12">
        <v>9.5</v>
      </c>
      <c r="FX2" s="12">
        <v>4.3</v>
      </c>
      <c r="FY2" s="12">
        <v>5.6</v>
      </c>
      <c r="FZ2" s="12">
        <v>4.5</v>
      </c>
      <c r="GA2" s="12">
        <v>4.7</v>
      </c>
      <c r="GB2" s="12">
        <v>5.0999999999999996</v>
      </c>
      <c r="GC2" s="12">
        <v>8.3000000000000007</v>
      </c>
      <c r="GD2" s="12">
        <v>7.2</v>
      </c>
      <c r="GE2" s="12">
        <v>7.5</v>
      </c>
      <c r="GF2" s="12">
        <v>15</v>
      </c>
      <c r="GG2" s="12">
        <v>9.6</v>
      </c>
      <c r="GH2" s="12">
        <v>8.1999999999999993</v>
      </c>
      <c r="GI2" s="12">
        <v>3.7</v>
      </c>
      <c r="GJ2" s="12">
        <v>13.5</v>
      </c>
      <c r="GK2" s="12">
        <v>7.8</v>
      </c>
      <c r="GL2" s="12">
        <v>4.7</v>
      </c>
      <c r="GM2" s="12">
        <v>4.3</v>
      </c>
      <c r="GN2" s="12">
        <v>10</v>
      </c>
      <c r="GO2" s="12">
        <v>8.8000000000000007</v>
      </c>
      <c r="GP2" s="12">
        <v>2.7</v>
      </c>
      <c r="GQ2" s="12">
        <v>3.1</v>
      </c>
      <c r="GR2" s="12">
        <v>1.5</v>
      </c>
      <c r="GS2" s="12">
        <v>1.4</v>
      </c>
      <c r="GT2" s="12">
        <v>4</v>
      </c>
      <c r="GU2" s="12">
        <v>3.4</v>
      </c>
      <c r="GV2" s="12">
        <v>9.1999999999999993</v>
      </c>
      <c r="GW2" s="12">
        <v>8.1999999999999993</v>
      </c>
      <c r="GX2" s="12">
        <v>5.3</v>
      </c>
      <c r="GY2" s="12">
        <v>4.5999999999999996</v>
      </c>
      <c r="GZ2" s="12">
        <v>7.4</v>
      </c>
      <c r="HA2" s="12">
        <v>1.6</v>
      </c>
      <c r="HB2" s="12">
        <v>9</v>
      </c>
      <c r="HC2" s="12">
        <v>8.4</v>
      </c>
      <c r="HD2" s="12">
        <v>5.7</v>
      </c>
      <c r="HE2" s="12">
        <v>5.9</v>
      </c>
      <c r="HF2" s="12">
        <v>8.9</v>
      </c>
      <c r="HG2" s="12">
        <v>3.5</v>
      </c>
      <c r="HH2" s="12">
        <v>7.1</v>
      </c>
      <c r="HI2" s="12">
        <v>5.6</v>
      </c>
      <c r="HJ2" s="12">
        <v>5.3</v>
      </c>
      <c r="HK2" s="12">
        <v>7</v>
      </c>
      <c r="HL2" s="12">
        <v>5.5</v>
      </c>
      <c r="HM2" s="12">
        <v>3.1</v>
      </c>
      <c r="HN2" s="12">
        <v>2.1</v>
      </c>
      <c r="HO2" s="12">
        <v>4.4000000000000004</v>
      </c>
      <c r="HP2" s="12">
        <v>1.2</v>
      </c>
      <c r="HQ2" s="12">
        <v>4.2</v>
      </c>
      <c r="HR2" s="12">
        <v>6.4</v>
      </c>
      <c r="HS2" s="12">
        <v>8</v>
      </c>
      <c r="HT2" s="12">
        <v>5.5</v>
      </c>
      <c r="HU2" s="12">
        <v>3.7</v>
      </c>
      <c r="HV2" s="12">
        <v>4.2</v>
      </c>
      <c r="HW2" s="12">
        <v>9.3000000000000007</v>
      </c>
      <c r="HX2" s="12">
        <v>5</v>
      </c>
      <c r="HY2" s="12">
        <v>6.6</v>
      </c>
      <c r="HZ2" s="12">
        <v>3.3</v>
      </c>
      <c r="IA2" s="12">
        <v>4</v>
      </c>
      <c r="IB2" s="12">
        <v>2.1</v>
      </c>
      <c r="IC2" s="12">
        <v>4.7</v>
      </c>
      <c r="ID2" s="12">
        <v>5.2</v>
      </c>
      <c r="IE2" s="12">
        <v>4</v>
      </c>
      <c r="IF2" s="12">
        <v>12.1</v>
      </c>
      <c r="IG2" s="12">
        <v>4.4000000000000004</v>
      </c>
      <c r="IH2" s="12">
        <v>4.4000000000000004</v>
      </c>
      <c r="II2" s="12">
        <v>5.8</v>
      </c>
      <c r="IJ2" s="12">
        <v>15.3</v>
      </c>
      <c r="IK2" s="12">
        <v>3.5</v>
      </c>
      <c r="IL2" s="12">
        <v>4.5999999999999996</v>
      </c>
      <c r="IM2" s="12">
        <v>6.1</v>
      </c>
      <c r="IN2" s="12">
        <v>4.5</v>
      </c>
      <c r="IO2" s="12">
        <v>4.5</v>
      </c>
      <c r="IP2" s="12">
        <v>0.9</v>
      </c>
      <c r="IQ2" s="12">
        <v>4.8</v>
      </c>
      <c r="IR2" s="12">
        <v>9.5</v>
      </c>
      <c r="IS2" s="12">
        <v>5.4</v>
      </c>
      <c r="IT2" s="12">
        <v>4.9000000000000004</v>
      </c>
      <c r="IU2" s="12">
        <v>3</v>
      </c>
      <c r="IV2" s="12">
        <v>6.4</v>
      </c>
      <c r="IW2" s="12">
        <v>7.2</v>
      </c>
      <c r="IX2" s="12">
        <v>3.5</v>
      </c>
      <c r="IY2" s="12">
        <v>2.9</v>
      </c>
      <c r="IZ2" s="12">
        <v>5.2</v>
      </c>
      <c r="JA2" s="12">
        <v>4.3</v>
      </c>
      <c r="JB2" s="12">
        <v>4</v>
      </c>
      <c r="JC2" s="12">
        <v>6.8</v>
      </c>
      <c r="JD2" s="12">
        <v>10.1</v>
      </c>
      <c r="JE2" s="12">
        <v>6</v>
      </c>
      <c r="JF2" s="12">
        <v>8.1999999999999993</v>
      </c>
      <c r="JG2" s="12">
        <v>5.4</v>
      </c>
      <c r="JH2" s="12">
        <v>5.9</v>
      </c>
      <c r="JI2" s="12">
        <v>3.9</v>
      </c>
      <c r="JJ2" s="12">
        <v>5.8</v>
      </c>
      <c r="JK2" s="12">
        <v>10.199999999999999</v>
      </c>
      <c r="JL2" s="12">
        <v>6.6</v>
      </c>
      <c r="JM2" s="12">
        <v>6.4</v>
      </c>
      <c r="JN2" s="12">
        <v>13</v>
      </c>
      <c r="JO2" s="12">
        <v>10.4</v>
      </c>
      <c r="JP2" s="12">
        <v>11.5</v>
      </c>
      <c r="JQ2" s="12">
        <v>10.4</v>
      </c>
      <c r="JR2" s="12">
        <v>9</v>
      </c>
      <c r="JS2" s="12">
        <v>13.5</v>
      </c>
      <c r="JT2" s="12">
        <v>11.9</v>
      </c>
      <c r="JU2" s="12">
        <v>16.8</v>
      </c>
      <c r="JV2" s="12">
        <v>6.1</v>
      </c>
      <c r="JW2" s="12">
        <v>7.3</v>
      </c>
      <c r="JX2" s="12">
        <v>5.9</v>
      </c>
      <c r="JY2" s="12">
        <v>7.4</v>
      </c>
      <c r="JZ2" s="12">
        <v>11.1</v>
      </c>
      <c r="KA2" s="12">
        <v>11.4</v>
      </c>
      <c r="KB2" s="12">
        <v>10.1</v>
      </c>
      <c r="KC2" s="12">
        <v>10.6</v>
      </c>
      <c r="KD2" s="12">
        <v>7</v>
      </c>
      <c r="KE2" s="12">
        <v>10.8</v>
      </c>
      <c r="KF2" s="12">
        <v>10.6</v>
      </c>
      <c r="KG2" s="12">
        <v>12.3</v>
      </c>
      <c r="KH2" s="12">
        <v>8.4</v>
      </c>
      <c r="KI2" s="12">
        <v>9.1999999999999993</v>
      </c>
      <c r="KJ2" s="12">
        <v>9</v>
      </c>
      <c r="KK2" s="12">
        <v>8.9</v>
      </c>
      <c r="KL2" s="12">
        <v>6.7</v>
      </c>
      <c r="KM2" s="12">
        <v>6.7</v>
      </c>
      <c r="KN2" s="12">
        <v>12.2</v>
      </c>
      <c r="KO2" s="12">
        <v>9.4</v>
      </c>
      <c r="KP2" s="12">
        <v>5.8</v>
      </c>
      <c r="KQ2" s="12">
        <v>9.1999999999999993</v>
      </c>
      <c r="KR2" s="12">
        <v>9.8000000000000007</v>
      </c>
      <c r="KS2" s="12">
        <v>6.7</v>
      </c>
      <c r="KT2" s="12">
        <v>8.4</v>
      </c>
      <c r="KU2" s="12">
        <v>11.6</v>
      </c>
      <c r="KV2" s="12">
        <v>12.1</v>
      </c>
      <c r="KW2" s="12">
        <v>10.8</v>
      </c>
      <c r="KX2" s="12">
        <v>10</v>
      </c>
      <c r="KY2" s="12">
        <v>7.4</v>
      </c>
      <c r="KZ2" s="12">
        <v>8.9</v>
      </c>
      <c r="LA2" s="12">
        <v>5.9</v>
      </c>
      <c r="LB2" s="12">
        <v>11.6</v>
      </c>
      <c r="LC2" s="12">
        <v>7.7</v>
      </c>
      <c r="LD2" s="12">
        <v>4.7</v>
      </c>
      <c r="LE2" s="12">
        <v>11.2</v>
      </c>
      <c r="LF2" s="12">
        <v>5.9</v>
      </c>
      <c r="LG2" s="12">
        <v>11.7</v>
      </c>
      <c r="LH2" s="12">
        <v>6.4</v>
      </c>
      <c r="LI2" s="12">
        <v>9.3000000000000007</v>
      </c>
      <c r="LJ2" s="12">
        <v>8.1</v>
      </c>
      <c r="LK2" s="12">
        <v>7.4</v>
      </c>
      <c r="LL2" s="12">
        <v>10.199999999999999</v>
      </c>
      <c r="LM2" s="12">
        <v>4.4000000000000004</v>
      </c>
      <c r="LN2" s="12">
        <v>14.1</v>
      </c>
      <c r="LO2" s="12">
        <v>8.5</v>
      </c>
      <c r="LP2" s="12">
        <v>6.6</v>
      </c>
      <c r="LQ2" s="12">
        <v>8.6999999999999993</v>
      </c>
      <c r="LR2" s="12">
        <v>8.6</v>
      </c>
      <c r="LS2" s="12">
        <v>10.9</v>
      </c>
      <c r="LT2" s="12">
        <v>6.3</v>
      </c>
      <c r="LU2" s="12">
        <v>14.6</v>
      </c>
      <c r="LV2" s="12">
        <v>6.4</v>
      </c>
      <c r="LW2" s="12">
        <v>8.1</v>
      </c>
      <c r="LX2" s="12">
        <v>4.8</v>
      </c>
      <c r="LY2" s="12">
        <v>6.7</v>
      </c>
      <c r="LZ2" s="12">
        <v>7.5</v>
      </c>
      <c r="MA2" s="12">
        <v>4</v>
      </c>
      <c r="MB2" s="12">
        <v>6.4</v>
      </c>
      <c r="MC2" s="12">
        <v>8.1</v>
      </c>
      <c r="MD2" s="12">
        <v>12.1</v>
      </c>
      <c r="ME2" s="12">
        <v>9.3000000000000007</v>
      </c>
      <c r="MF2" s="12">
        <v>8.4</v>
      </c>
      <c r="MG2" s="12">
        <v>4.3</v>
      </c>
      <c r="MH2" s="12">
        <v>3.8</v>
      </c>
      <c r="MI2" s="12">
        <v>13.7</v>
      </c>
      <c r="MJ2" s="12">
        <v>10.4</v>
      </c>
      <c r="MK2" s="12">
        <v>9.1999999999999993</v>
      </c>
      <c r="ML2" s="12">
        <v>8.9</v>
      </c>
      <c r="MM2" s="12">
        <v>6.6</v>
      </c>
      <c r="MN2" s="12">
        <v>6.4</v>
      </c>
      <c r="MO2" s="12">
        <v>6.3</v>
      </c>
      <c r="MP2" s="12">
        <v>6.4</v>
      </c>
      <c r="MQ2" s="12">
        <v>8.6</v>
      </c>
      <c r="MR2" s="12">
        <v>10.7</v>
      </c>
      <c r="MS2" s="12">
        <v>10</v>
      </c>
      <c r="MT2" s="12">
        <v>7.5</v>
      </c>
      <c r="MU2" s="12">
        <v>7.6</v>
      </c>
      <c r="MV2" s="12">
        <v>6.5</v>
      </c>
      <c r="MW2" s="12">
        <v>2.8</v>
      </c>
      <c r="MX2" s="12">
        <v>10.4</v>
      </c>
      <c r="MY2" s="12">
        <v>10.199999999999999</v>
      </c>
      <c r="MZ2" s="12">
        <v>11.9</v>
      </c>
      <c r="NA2" s="12">
        <v>11.2</v>
      </c>
      <c r="NB2" s="12">
        <v>9.6</v>
      </c>
      <c r="NC2" s="12">
        <v>11.4</v>
      </c>
      <c r="ND2" s="12">
        <v>3.9</v>
      </c>
      <c r="NE2" s="12">
        <v>7.9</v>
      </c>
      <c r="NF2" s="12">
        <v>7.9</v>
      </c>
      <c r="NG2" s="12">
        <v>13.1</v>
      </c>
      <c r="NH2" s="12">
        <v>8.5</v>
      </c>
      <c r="NI2" s="12">
        <v>6.1</v>
      </c>
      <c r="NJ2" s="12">
        <v>5.5</v>
      </c>
      <c r="NK2" s="12">
        <v>10.199999999999999</v>
      </c>
      <c r="NL2" s="12">
        <v>9</v>
      </c>
      <c r="NM2" s="12">
        <v>12.4</v>
      </c>
      <c r="NN2" s="12">
        <v>7</v>
      </c>
      <c r="NO2" s="12">
        <f t="shared" ref="NO2:NO25" si="9">SUM(M2:AQ2)</f>
        <v>195.8</v>
      </c>
      <c r="NP2" s="12">
        <f t="shared" ref="NP2:NP25" si="10">SUM(AR2:BT2)</f>
        <v>217.80000000000004</v>
      </c>
      <c r="NQ2" s="12">
        <f t="shared" ref="NQ2:NQ25" si="11">SUM(BU2:CY2)</f>
        <v>247.09999999999997</v>
      </c>
      <c r="NR2" s="12">
        <f t="shared" ref="NR2:NR25" si="12">SUM(CZ2:EC2)</f>
        <v>227.8</v>
      </c>
      <c r="NS2" s="12">
        <f t="shared" ref="NS2:NS25" si="13">SUM(ED2:FH2)</f>
        <v>239.3</v>
      </c>
      <c r="NT2" s="12">
        <f t="shared" ref="NT2:NT25" si="14">SUM(FI2:GL2)</f>
        <v>209.29999999999995</v>
      </c>
      <c r="NU2" s="12">
        <f t="shared" ref="NU2:NU25" si="15">SUM(GM2:HQ2)</f>
        <v>162.39999999999998</v>
      </c>
      <c r="NV2" s="12">
        <f t="shared" ref="NV2:NV25" si="16">SUM(HR2:IV2)</f>
        <v>172.10000000000002</v>
      </c>
      <c r="NW2" s="12">
        <f t="shared" ref="NW2:NW25" si="17">SUM(IW2:JZ2)</f>
        <v>236.70000000000005</v>
      </c>
      <c r="NX2" s="12">
        <f t="shared" ref="NX2:NX25" si="18">SUM(KA2:LE2)</f>
        <v>285.10000000000002</v>
      </c>
      <c r="NY2" s="12">
        <f t="shared" ref="NY2:NY25" si="19">SUM(LF2:MI2)</f>
        <v>245.3</v>
      </c>
      <c r="NZ2" s="12">
        <f t="shared" ref="NZ2:NZ25" si="20">SUM(MJ2:NN2)</f>
        <v>264.09999999999997</v>
      </c>
      <c r="OA2" s="12">
        <f t="shared" ref="OA2:OA25" si="21">SUM(M2:NN2)</f>
        <v>2702.8000000000006</v>
      </c>
      <c r="OB2" s="13">
        <f>COUNT(M2:NN2)</f>
        <v>366</v>
      </c>
      <c r="OC2" s="13"/>
    </row>
    <row r="3" spans="1:428" s="14" customFormat="1" x14ac:dyDescent="0.3">
      <c r="A3" s="15" t="s">
        <v>152</v>
      </c>
      <c r="B3" s="10" t="s">
        <v>153</v>
      </c>
      <c r="C3" s="10" t="s">
        <v>39</v>
      </c>
      <c r="D3" s="10" t="s">
        <v>10</v>
      </c>
      <c r="E3" s="11"/>
      <c r="F3" s="11"/>
      <c r="G3" s="11">
        <f>SUM(M3:NN3)</f>
        <v>935.19999999999789</v>
      </c>
      <c r="H3" s="11"/>
      <c r="I3" s="57">
        <f>SUM(M3:AQ3)+AR3+AT3+AV3+AW3+BA3+BB3+BE3+BF3+BG3+BI3+BJ3+BK3+BL3+BM3+BN3+BP3+BQ3+BU3+BW3+BY3+CA3+CB3+CD3+CF3+CG3++CZ3+DA3+DB3+DF3+DG3+DH3+DI3+DL3+DN3+DO3+DU3+DW3+DZ3+EC3+EF3+EG3+EH3+EJ3+EL3+EM3+ER3+ES3+ET3+EV3+EX3+EY3+FD3+FH3+SUM(FI3:GL3)-GD3-FL3+GM3+GN3+GP3+GU3+GV3+GX3+GY3+GZ3+HA3+HC3+HH3+HI3+HJ3+HL3+HO3+HP3+HQ3+IY3+IZ3+JA3+JB3+JE3+JF3+JG3+JH3+JI3+JJ3+JL3+JM3+JN3+JQ3+JV3+JW3+JY3+KC3+KD3+KE3+KG3+KH3+KJ3+KO3+KQ3+KS3+KT3+KU3+KV3+KW3+KX3+KY3+KZ3+LA3+LB3+LC3+LD3+LE3+LH3+LJ3+LK3+LL3+LM3+LP3+LQ3+LR3+LS3+LT3+LU3+LX3+LY3+LZ3+MA3+MD3+MF3+MG3+MI3+MJ3+MK3+ML3+MM3+MO3+MP3+MQ3+MR3+MT3+MV3+MW3+MX3+MZ3+NB3+NH3+NI3+NK3+NN3</f>
        <v>301.25</v>
      </c>
      <c r="J3" s="57">
        <f>+AU3+AX3+BC3+BO3+BX3+BZ3+DC3+DJ3+DP3+DV3+ED3+FA3+FB3+FF3+FG3+FL3+GD3+GW3+HM3+JK3+JR3+KF3+MH3+MU3+MY3+NA3+NC3+ND3+NE3+NG3+NJ3</f>
        <v>223.3</v>
      </c>
      <c r="K3" s="57">
        <f>+AS3+AY3+AZ3+BD3+BR3+BV3+CE3+CH3+DD3+DM3+DX3+EA3+EB3+EE3+EK3+EU3+EZ3+FE3+HE3+HF3+HR3+HS3+HT3+JO3+JX3+JZ3+KA3+KB3+MC3+MN3+NF3+NM3</f>
        <v>410.65</v>
      </c>
      <c r="L3" s="57">
        <f>+G3-I3-J3-K3</f>
        <v>-2.1032064978498966E-12</v>
      </c>
      <c r="M3" s="12">
        <v>1.4</v>
      </c>
      <c r="N3" s="12"/>
      <c r="O3" s="12">
        <v>2.4</v>
      </c>
      <c r="P3" s="12">
        <v>1.4</v>
      </c>
      <c r="Q3" s="12"/>
      <c r="R3" s="12">
        <v>1</v>
      </c>
      <c r="S3" s="12">
        <v>1.4</v>
      </c>
      <c r="T3" s="12">
        <v>1</v>
      </c>
      <c r="U3" s="12"/>
      <c r="V3" s="12"/>
      <c r="W3" s="12">
        <v>1</v>
      </c>
      <c r="X3" s="12"/>
      <c r="Y3" s="12"/>
      <c r="Z3" s="12">
        <v>2</v>
      </c>
      <c r="AA3" s="12">
        <v>1.4</v>
      </c>
      <c r="AB3" s="12">
        <v>2.1</v>
      </c>
      <c r="AC3" s="12">
        <v>1.2</v>
      </c>
      <c r="AD3" s="12">
        <v>1.2</v>
      </c>
      <c r="AE3" s="12">
        <v>1.1000000000000001</v>
      </c>
      <c r="AF3" s="12">
        <v>1.2</v>
      </c>
      <c r="AG3" s="12">
        <v>2.2999999999999998</v>
      </c>
      <c r="AH3" s="12">
        <v>1</v>
      </c>
      <c r="AI3" s="12"/>
      <c r="AJ3" s="12"/>
      <c r="AK3" s="12"/>
      <c r="AL3" s="12">
        <v>1.4</v>
      </c>
      <c r="AM3" s="12"/>
      <c r="AN3" s="12">
        <v>2.4</v>
      </c>
      <c r="AO3" s="12">
        <v>1.4</v>
      </c>
      <c r="AP3" s="12">
        <v>2.4</v>
      </c>
      <c r="AQ3" s="12">
        <v>1.4</v>
      </c>
      <c r="AR3" s="12">
        <v>1.4</v>
      </c>
      <c r="AS3" s="12">
        <v>12.6</v>
      </c>
      <c r="AT3" s="12">
        <v>2.1</v>
      </c>
      <c r="AU3" s="12">
        <v>8.3000000000000007</v>
      </c>
      <c r="AV3" s="12">
        <v>4.0999999999999996</v>
      </c>
      <c r="AW3" s="12">
        <v>1.4</v>
      </c>
      <c r="AX3" s="12">
        <v>9.8000000000000007</v>
      </c>
      <c r="AY3" s="12">
        <v>11.2</v>
      </c>
      <c r="AZ3" s="12">
        <v>16.399999999999999</v>
      </c>
      <c r="BA3" s="12">
        <v>1.4</v>
      </c>
      <c r="BB3" s="12">
        <v>1.4</v>
      </c>
      <c r="BC3" s="12">
        <v>6.4</v>
      </c>
      <c r="BD3" s="12">
        <v>11.8</v>
      </c>
      <c r="BE3" s="12">
        <v>1.4</v>
      </c>
      <c r="BF3" s="12">
        <v>1.4</v>
      </c>
      <c r="BG3" s="12">
        <v>1</v>
      </c>
      <c r="BH3" s="12"/>
      <c r="BI3" s="12">
        <v>1.4</v>
      </c>
      <c r="BJ3" s="12">
        <v>1.2</v>
      </c>
      <c r="BK3" s="12">
        <v>3.4</v>
      </c>
      <c r="BL3" s="12">
        <v>3.8</v>
      </c>
      <c r="BM3" s="12">
        <v>4.3</v>
      </c>
      <c r="BN3" s="12">
        <v>2.7</v>
      </c>
      <c r="BO3" s="12">
        <v>5.2</v>
      </c>
      <c r="BP3" s="12">
        <v>3.3</v>
      </c>
      <c r="BQ3" s="12">
        <v>1.3</v>
      </c>
      <c r="BR3" s="12">
        <v>14.4</v>
      </c>
      <c r="BS3" s="12"/>
      <c r="BT3" s="12"/>
      <c r="BU3" s="12">
        <v>3.8</v>
      </c>
      <c r="BV3" s="12">
        <v>19.600000000000001</v>
      </c>
      <c r="BW3" s="12">
        <v>0.8</v>
      </c>
      <c r="BX3" s="12">
        <v>7.8</v>
      </c>
      <c r="BY3" s="12">
        <v>1.6</v>
      </c>
      <c r="BZ3" s="12">
        <v>7.2</v>
      </c>
      <c r="CA3" s="12">
        <v>2.4</v>
      </c>
      <c r="CB3" s="12">
        <v>0.9</v>
      </c>
      <c r="CC3" s="12"/>
      <c r="CD3" s="12">
        <v>1.4</v>
      </c>
      <c r="CE3" s="12">
        <v>11.2</v>
      </c>
      <c r="CF3" s="12">
        <v>0.9</v>
      </c>
      <c r="CG3" s="12">
        <v>0.9</v>
      </c>
      <c r="CH3" s="12">
        <v>12</v>
      </c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>
        <v>2.4</v>
      </c>
      <c r="DA3" s="12">
        <v>2.6</v>
      </c>
      <c r="DB3" s="12">
        <v>1</v>
      </c>
      <c r="DC3" s="12">
        <v>5.8</v>
      </c>
      <c r="DD3" s="12">
        <v>13.9</v>
      </c>
      <c r="DE3" s="12"/>
      <c r="DF3" s="12">
        <v>0.8</v>
      </c>
      <c r="DG3" s="12">
        <v>1.4</v>
      </c>
      <c r="DH3" s="12">
        <v>2.4</v>
      </c>
      <c r="DI3" s="12">
        <v>2.4</v>
      </c>
      <c r="DJ3" s="12">
        <v>7.6</v>
      </c>
      <c r="DK3" s="12"/>
      <c r="DL3" s="12">
        <v>1.4</v>
      </c>
      <c r="DM3" s="12">
        <v>13.8</v>
      </c>
      <c r="DN3" s="12">
        <v>1.4</v>
      </c>
      <c r="DO3" s="12">
        <v>1.4</v>
      </c>
      <c r="DP3" s="12">
        <v>7.9</v>
      </c>
      <c r="DQ3" s="12"/>
      <c r="DR3" s="12"/>
      <c r="DS3" s="12"/>
      <c r="DT3" s="12"/>
      <c r="DU3" s="12">
        <v>2.4</v>
      </c>
      <c r="DV3" s="12">
        <v>9.3000000000000007</v>
      </c>
      <c r="DW3" s="12">
        <v>2.4</v>
      </c>
      <c r="DX3" s="12">
        <v>13.4</v>
      </c>
      <c r="DY3" s="12"/>
      <c r="DZ3" s="12">
        <v>2.4</v>
      </c>
      <c r="EA3" s="12">
        <v>13.2</v>
      </c>
      <c r="EB3" s="12">
        <v>10.199999999999999</v>
      </c>
      <c r="EC3" s="12">
        <v>2.4</v>
      </c>
      <c r="ED3" s="12">
        <v>7.6</v>
      </c>
      <c r="EE3" s="12">
        <v>11.2</v>
      </c>
      <c r="EF3" s="12">
        <v>1.4</v>
      </c>
      <c r="EG3" s="12">
        <v>1</v>
      </c>
      <c r="EH3" s="12">
        <v>1.4</v>
      </c>
      <c r="EI3" s="12"/>
      <c r="EJ3" s="12">
        <v>2</v>
      </c>
      <c r="EK3" s="12">
        <v>12.4</v>
      </c>
      <c r="EL3" s="12">
        <v>2.4</v>
      </c>
      <c r="EM3" s="12">
        <v>2.2000000000000002</v>
      </c>
      <c r="EN3" s="12"/>
      <c r="EO3" s="12"/>
      <c r="EP3" s="12"/>
      <c r="EQ3" s="12"/>
      <c r="ER3" s="12">
        <v>1.4</v>
      </c>
      <c r="ES3" s="12">
        <v>1.4</v>
      </c>
      <c r="ET3" s="12">
        <v>1.4</v>
      </c>
      <c r="EU3" s="12">
        <v>12.4</v>
      </c>
      <c r="EV3" s="12">
        <v>1.4</v>
      </c>
      <c r="EW3" s="12"/>
      <c r="EX3" s="12">
        <v>1.4</v>
      </c>
      <c r="EY3" s="12">
        <v>1.4</v>
      </c>
      <c r="EZ3" s="12">
        <v>10.4</v>
      </c>
      <c r="FA3" s="12">
        <v>6.5</v>
      </c>
      <c r="FB3" s="12">
        <v>5.4</v>
      </c>
      <c r="FC3" s="12"/>
      <c r="FD3" s="12">
        <v>1.4</v>
      </c>
      <c r="FE3" s="12">
        <v>18</v>
      </c>
      <c r="FF3" s="12">
        <v>5.8</v>
      </c>
      <c r="FG3" s="12">
        <v>6.4</v>
      </c>
      <c r="FH3" s="12">
        <v>1.4</v>
      </c>
      <c r="FI3" s="12">
        <v>1</v>
      </c>
      <c r="FJ3" s="12">
        <v>1.4</v>
      </c>
      <c r="FK3" s="12">
        <v>1.4</v>
      </c>
      <c r="FL3" s="12">
        <v>6.7</v>
      </c>
      <c r="FM3" s="12">
        <v>1.4</v>
      </c>
      <c r="FN3" s="12">
        <v>1</v>
      </c>
      <c r="FO3" s="12">
        <v>3.8</v>
      </c>
      <c r="FP3" s="12"/>
      <c r="FQ3" s="12">
        <v>0.7</v>
      </c>
      <c r="FR3" s="12"/>
      <c r="FS3" s="12"/>
      <c r="FT3" s="12">
        <v>1.4</v>
      </c>
      <c r="FU3" s="12">
        <v>1</v>
      </c>
      <c r="FV3" s="12"/>
      <c r="FW3" s="12">
        <v>4.5</v>
      </c>
      <c r="FX3" s="12">
        <v>1</v>
      </c>
      <c r="FY3" s="12">
        <v>2.1</v>
      </c>
      <c r="FZ3" s="12"/>
      <c r="GA3" s="12">
        <v>1</v>
      </c>
      <c r="GB3" s="12">
        <v>1.8</v>
      </c>
      <c r="GC3" s="12"/>
      <c r="GD3" s="12">
        <v>7.8</v>
      </c>
      <c r="GE3" s="12">
        <v>1.4</v>
      </c>
      <c r="GF3" s="12">
        <v>1</v>
      </c>
      <c r="GG3" s="12"/>
      <c r="GH3" s="12"/>
      <c r="GI3" s="12">
        <v>1.4</v>
      </c>
      <c r="GJ3" s="12">
        <v>2.8</v>
      </c>
      <c r="GK3" s="12"/>
      <c r="GL3" s="12">
        <v>0.5</v>
      </c>
      <c r="GM3" s="12">
        <v>3.6</v>
      </c>
      <c r="GN3" s="12">
        <v>1</v>
      </c>
      <c r="GO3" s="12"/>
      <c r="GP3" s="12">
        <v>0.7</v>
      </c>
      <c r="GQ3" s="12"/>
      <c r="GR3" s="12"/>
      <c r="GS3" s="12"/>
      <c r="GT3" s="12"/>
      <c r="GU3" s="12">
        <v>0.8</v>
      </c>
      <c r="GV3" s="12">
        <v>2.8</v>
      </c>
      <c r="GW3" s="12">
        <v>7</v>
      </c>
      <c r="GX3" s="12">
        <v>0.8</v>
      </c>
      <c r="GY3" s="12">
        <v>0.8</v>
      </c>
      <c r="GZ3" s="12">
        <v>0.8</v>
      </c>
      <c r="HA3" s="12">
        <v>2.1</v>
      </c>
      <c r="HB3" s="12"/>
      <c r="HC3" s="12">
        <v>2.8</v>
      </c>
      <c r="HD3" s="12"/>
      <c r="HE3" s="12">
        <v>10.199999999999999</v>
      </c>
      <c r="HF3" s="12">
        <v>10.4</v>
      </c>
      <c r="HG3" s="12"/>
      <c r="HH3" s="12">
        <v>1</v>
      </c>
      <c r="HI3" s="12">
        <v>0.8</v>
      </c>
      <c r="HJ3" s="12">
        <v>0.8</v>
      </c>
      <c r="HK3" s="12"/>
      <c r="HL3" s="12">
        <v>0.8</v>
      </c>
      <c r="HM3" s="12">
        <v>8.6</v>
      </c>
      <c r="HN3" s="12"/>
      <c r="HO3" s="12">
        <v>1.4</v>
      </c>
      <c r="HP3" s="12">
        <v>1.4</v>
      </c>
      <c r="HQ3" s="12">
        <v>1</v>
      </c>
      <c r="HR3" s="12">
        <v>11.4</v>
      </c>
      <c r="HS3" s="12">
        <v>11.8</v>
      </c>
      <c r="HT3" s="12">
        <v>17.399999999999999</v>
      </c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>
        <v>1</v>
      </c>
      <c r="IZ3" s="12">
        <v>1</v>
      </c>
      <c r="JA3" s="12">
        <v>1.8</v>
      </c>
      <c r="JB3" s="12">
        <v>2.7</v>
      </c>
      <c r="JC3" s="12"/>
      <c r="JD3" s="12"/>
      <c r="JE3" s="12">
        <v>1</v>
      </c>
      <c r="JF3" s="12">
        <v>0.8</v>
      </c>
      <c r="JG3" s="12">
        <v>1.4</v>
      </c>
      <c r="JH3" s="12">
        <v>1.4</v>
      </c>
      <c r="JI3" s="12">
        <v>1.4</v>
      </c>
      <c r="JJ3" s="12">
        <v>1.4</v>
      </c>
      <c r="JK3" s="12">
        <v>5.4</v>
      </c>
      <c r="JL3" s="12">
        <v>2</v>
      </c>
      <c r="JM3" s="12">
        <v>1.4</v>
      </c>
      <c r="JN3" s="12">
        <v>1.4</v>
      </c>
      <c r="JO3" s="12">
        <v>11.4</v>
      </c>
      <c r="JP3" s="12"/>
      <c r="JQ3" s="12">
        <v>1.4</v>
      </c>
      <c r="JR3" s="12">
        <v>7.5</v>
      </c>
      <c r="JS3" s="12"/>
      <c r="JT3" s="12"/>
      <c r="JU3" s="12"/>
      <c r="JV3" s="12">
        <v>1</v>
      </c>
      <c r="JW3" s="12">
        <v>1.4</v>
      </c>
      <c r="JX3" s="12">
        <v>10.8</v>
      </c>
      <c r="JY3" s="12">
        <v>1</v>
      </c>
      <c r="JZ3" s="12">
        <v>12.1</v>
      </c>
      <c r="KA3" s="12">
        <v>14.2</v>
      </c>
      <c r="KB3" s="12">
        <v>12.25</v>
      </c>
      <c r="KC3" s="12">
        <v>1</v>
      </c>
      <c r="KD3" s="12">
        <v>1.4</v>
      </c>
      <c r="KE3" s="12">
        <v>1.4</v>
      </c>
      <c r="KF3" s="12">
        <v>7.8</v>
      </c>
      <c r="KG3" s="12">
        <v>1.4</v>
      </c>
      <c r="KH3" s="12">
        <v>1</v>
      </c>
      <c r="KI3" s="12"/>
      <c r="KJ3" s="12">
        <v>3</v>
      </c>
      <c r="KK3" s="12"/>
      <c r="KL3" s="12"/>
      <c r="KM3" s="12"/>
      <c r="KN3" s="12"/>
      <c r="KO3" s="12">
        <v>1.4</v>
      </c>
      <c r="KP3" s="12"/>
      <c r="KQ3" s="12">
        <v>4.25</v>
      </c>
      <c r="KR3" s="12"/>
      <c r="KS3" s="12">
        <v>1</v>
      </c>
      <c r="KT3" s="12">
        <v>1.4</v>
      </c>
      <c r="KU3" s="12">
        <v>1.4</v>
      </c>
      <c r="KV3" s="12">
        <v>1.4</v>
      </c>
      <c r="KW3" s="12">
        <v>1.4</v>
      </c>
      <c r="KX3" s="12">
        <v>1.4</v>
      </c>
      <c r="KY3" s="12">
        <v>3.8</v>
      </c>
      <c r="KZ3" s="12">
        <v>1.4</v>
      </c>
      <c r="LA3" s="12">
        <v>1.4</v>
      </c>
      <c r="LB3" s="12">
        <v>2.2000000000000002</v>
      </c>
      <c r="LC3" s="12">
        <v>1</v>
      </c>
      <c r="LD3" s="12">
        <v>1</v>
      </c>
      <c r="LE3" s="12">
        <v>1.4</v>
      </c>
      <c r="LF3" s="12"/>
      <c r="LG3" s="12"/>
      <c r="LH3" s="12">
        <v>1.9</v>
      </c>
      <c r="LI3" s="12"/>
      <c r="LJ3" s="12">
        <v>1.4</v>
      </c>
      <c r="LK3" s="12">
        <v>1.4</v>
      </c>
      <c r="LL3" s="12">
        <v>1.4</v>
      </c>
      <c r="LM3" s="12">
        <v>0.8</v>
      </c>
      <c r="LN3" s="12"/>
      <c r="LO3" s="12"/>
      <c r="LP3" s="12">
        <v>1.4</v>
      </c>
      <c r="LQ3" s="12">
        <v>1.4</v>
      </c>
      <c r="LR3" s="12">
        <v>1</v>
      </c>
      <c r="LS3" s="12">
        <v>1.5</v>
      </c>
      <c r="LT3" s="12">
        <v>1.4</v>
      </c>
      <c r="LU3" s="12">
        <v>4.2</v>
      </c>
      <c r="LV3" s="12"/>
      <c r="LW3" s="12"/>
      <c r="LX3" s="12">
        <v>1</v>
      </c>
      <c r="LY3" s="12">
        <v>1.4</v>
      </c>
      <c r="LZ3" s="12">
        <v>1.4</v>
      </c>
      <c r="MA3" s="12">
        <v>1</v>
      </c>
      <c r="MB3" s="12"/>
      <c r="MC3" s="12">
        <v>18</v>
      </c>
      <c r="MD3" s="12">
        <v>1.4</v>
      </c>
      <c r="ME3" s="12"/>
      <c r="MF3" s="12">
        <v>1.4</v>
      </c>
      <c r="MG3" s="12">
        <v>2.4</v>
      </c>
      <c r="MH3" s="12">
        <v>5.4</v>
      </c>
      <c r="MI3" s="12">
        <v>1.4</v>
      </c>
      <c r="MJ3" s="12">
        <v>1.4</v>
      </c>
      <c r="MK3" s="12">
        <v>1.4</v>
      </c>
      <c r="ML3" s="12">
        <v>1.4</v>
      </c>
      <c r="MM3" s="12">
        <v>2.1</v>
      </c>
      <c r="MN3" s="12">
        <v>10.199999999999999</v>
      </c>
      <c r="MO3" s="12">
        <v>4.2</v>
      </c>
      <c r="MP3" s="12">
        <v>1</v>
      </c>
      <c r="MQ3" s="12">
        <v>1.4</v>
      </c>
      <c r="MR3" s="12">
        <v>1.4</v>
      </c>
      <c r="MS3" s="12"/>
      <c r="MT3" s="12">
        <v>1.4</v>
      </c>
      <c r="MU3" s="12">
        <v>9.3000000000000007</v>
      </c>
      <c r="MV3" s="12">
        <v>1</v>
      </c>
      <c r="MW3" s="12">
        <v>1</v>
      </c>
      <c r="MX3" s="12">
        <v>1</v>
      </c>
      <c r="MY3" s="12">
        <v>8.8000000000000007</v>
      </c>
      <c r="MZ3" s="12">
        <v>1.6</v>
      </c>
      <c r="NA3" s="12">
        <v>9.6999999999999993</v>
      </c>
      <c r="NB3" s="12">
        <v>1.4</v>
      </c>
      <c r="NC3" s="12">
        <v>5.4</v>
      </c>
      <c r="ND3" s="12">
        <v>5.2</v>
      </c>
      <c r="NE3" s="12">
        <v>6.2</v>
      </c>
      <c r="NF3" s="12">
        <v>11.6</v>
      </c>
      <c r="NG3" s="12">
        <v>9.4</v>
      </c>
      <c r="NH3" s="12">
        <v>1.4</v>
      </c>
      <c r="NI3" s="12">
        <v>3.4</v>
      </c>
      <c r="NJ3" s="12">
        <v>6.1</v>
      </c>
      <c r="NK3" s="12">
        <v>1.4</v>
      </c>
      <c r="NL3" s="12"/>
      <c r="NM3" s="12">
        <v>10.8</v>
      </c>
      <c r="NN3" s="12">
        <v>1.4</v>
      </c>
      <c r="NO3" s="12">
        <f t="shared" si="9"/>
        <v>32.099999999999994</v>
      </c>
      <c r="NP3" s="12">
        <f t="shared" si="10"/>
        <v>133.10000000000005</v>
      </c>
      <c r="NQ3" s="12">
        <f t="shared" si="11"/>
        <v>70.5</v>
      </c>
      <c r="NR3" s="12">
        <f t="shared" si="12"/>
        <v>121.90000000000003</v>
      </c>
      <c r="NS3" s="12">
        <f t="shared" si="13"/>
        <v>117.7</v>
      </c>
      <c r="NT3" s="12">
        <f t="shared" si="14"/>
        <v>45.099999999999994</v>
      </c>
      <c r="NU3" s="12">
        <f t="shared" si="15"/>
        <v>59.599999999999994</v>
      </c>
      <c r="NV3" s="12">
        <f t="shared" si="16"/>
        <v>40.6</v>
      </c>
      <c r="NW3" s="12">
        <f t="shared" si="17"/>
        <v>70.699999999999989</v>
      </c>
      <c r="NX3" s="12">
        <f t="shared" si="18"/>
        <v>69.299999999999983</v>
      </c>
      <c r="NY3" s="12">
        <f t="shared" si="19"/>
        <v>52.599999999999987</v>
      </c>
      <c r="NZ3" s="12">
        <f t="shared" si="20"/>
        <v>122.00000000000001</v>
      </c>
      <c r="OA3" s="12">
        <f t="shared" si="21"/>
        <v>935.19999999999789</v>
      </c>
      <c r="OB3" s="13">
        <f t="shared" ref="OB3:OB25" si="22">COUNT(M3:NN3)</f>
        <v>248</v>
      </c>
      <c r="OC3" s="13"/>
    </row>
    <row r="4" spans="1:428" s="14" customFormat="1" x14ac:dyDescent="0.3">
      <c r="A4" s="15" t="s">
        <v>211</v>
      </c>
      <c r="B4" s="10" t="s">
        <v>208</v>
      </c>
      <c r="C4" s="10" t="s">
        <v>39</v>
      </c>
      <c r="D4" s="10" t="s">
        <v>4</v>
      </c>
      <c r="E4" s="11"/>
      <c r="F4" s="11">
        <f>SUM(M4:NN4)</f>
        <v>1697.5</v>
      </c>
      <c r="G4" s="11"/>
      <c r="H4" s="11"/>
      <c r="I4" s="57">
        <f>+AS4+AV4+AW4+BA4+BE4+BF4+BG4+BH4+BK4+BL4+BN4+BP4+BS4+BW4+BX4+CA4+CB4+CC4+CD4+CF4+CG4+CK4+CL4+CO4+CT4+CU4+CY4+CZ4+DI4+DK4+DL4+DN4+DP4+DQ4+DT4+DU4+DW4+DY4+EF4+EG4+EH4+EI4+EO4+EP4+EQ4+ER4+ES4+ET4+EV4+EW4+EX4+EZ4+FA4+FB4+FD4+FI4+FJ4+FK4+FN4+FT4+FV4+FW4+FY4+GA4+GC4+GE4+GH4+GI4+HU4+HV4+HW4+HX4+HY4+IB4+IC4+ID4+IF4+IG4+IJ4+IK4+IL4+IN4+IO4+IR4+IS4+IT4+IU4+KC4+KD4+KE4+KG4+KH4+KI4+KN4+KO4+KP4+KQ4+KR4+KS4+KT4+KU4+KW4+KZ4+LA4+LB4+LC4+LD4+LE4+LF4+LI4+LK4+LL4+LM4+LN4+LO4+LQ4+LR4+LS4+LU4+LV4+LW4+LX4+LZ4+MA4+MB4+MC4+MF4+MK4+ML4+MN4+MP4+MQ4+MR4+MS4+MT4+MU4+MV4+MW4+MX4+MY4+MZ4+NA4+NB4+NG4+NH4+NK4+NL4+NN4</f>
        <v>527.50000000000011</v>
      </c>
      <c r="J4" s="57">
        <f>+AR4+AX4+AZ4+BB4+BJ4+BO4+BQ4+BU4+CM4+CP4+CQ4+CV4+CW4+CX4+DA4+DB4+DC4+DF4+DG4+DH4+DJ4+DR4+DX4+DZ4+EA4+EC4+EJ4+EL4+EM4+EY4+FC4+FG4+FH4+FM4+FO4+FR4+FS4+FU4+FZ4+GB4+GD4+GG4+GJ4+HZ4+IE4+IH4+II4+IM4+IP4+IQ4+IV4+KJ4+KV4+KY4+LG4+LH4+LJ4+LP4+LT4+MD4+ME4+MG4+MH4+MI4+MJ4+MM4+MO4+NC4+ND4+NE4+NF4+NI4+NJ4+NM4</f>
        <v>484.29999999999995</v>
      </c>
      <c r="K4" s="57">
        <f>+AT4+AU4+AY4+BC4+BD4+BI4+BM4+BR4+BT4+BV4+BZ4+BY4+CE4+CH4+CJ4+CN4+CR4+CS4+CI4+DD4+DO4+DS4+DV4+EB4+DM4+ED4+EE4+EK4+EU4+FE4+FF4+FL4+FX4+GF4+HR4+HS4+HT4+KA4+KB4+KF4+KK4+KL4+KX4</f>
        <v>685.7</v>
      </c>
      <c r="L4" s="57">
        <f>+F4-I4-J4-K4</f>
        <v>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>
        <v>6.3</v>
      </c>
      <c r="AS4" s="12">
        <v>4.7</v>
      </c>
      <c r="AT4" s="12">
        <v>17.399999999999999</v>
      </c>
      <c r="AU4" s="12">
        <v>15</v>
      </c>
      <c r="AV4" s="12">
        <v>1.3</v>
      </c>
      <c r="AW4" s="12">
        <v>2.7</v>
      </c>
      <c r="AX4" s="12">
        <v>7.6</v>
      </c>
      <c r="AY4" s="12">
        <v>17.399999999999999</v>
      </c>
      <c r="AZ4" s="12">
        <v>5.2</v>
      </c>
      <c r="BA4" s="12">
        <v>3.3</v>
      </c>
      <c r="BB4" s="12">
        <v>5.8</v>
      </c>
      <c r="BC4" s="12">
        <v>10.4</v>
      </c>
      <c r="BD4" s="12">
        <v>12.6</v>
      </c>
      <c r="BE4" s="12">
        <v>4.3</v>
      </c>
      <c r="BF4" s="12">
        <v>4.5</v>
      </c>
      <c r="BG4" s="12">
        <v>3.3</v>
      </c>
      <c r="BH4" s="12">
        <v>4.5</v>
      </c>
      <c r="BI4" s="12">
        <v>19.2</v>
      </c>
      <c r="BJ4" s="12">
        <v>5.9</v>
      </c>
      <c r="BK4" s="12">
        <v>4.0999999999999996</v>
      </c>
      <c r="BL4" s="12">
        <v>4.8</v>
      </c>
      <c r="BM4" s="12">
        <v>16.399999999999999</v>
      </c>
      <c r="BN4" s="12">
        <v>3.6</v>
      </c>
      <c r="BO4" s="12">
        <v>5.0999999999999996</v>
      </c>
      <c r="BP4" s="12">
        <v>4.3</v>
      </c>
      <c r="BQ4" s="12">
        <v>5.7</v>
      </c>
      <c r="BR4" s="12">
        <v>16.2</v>
      </c>
      <c r="BS4" s="12">
        <v>3.7</v>
      </c>
      <c r="BT4" s="12">
        <v>16.899999999999999</v>
      </c>
      <c r="BU4" s="12">
        <v>8.6</v>
      </c>
      <c r="BV4" s="12">
        <v>30.3</v>
      </c>
      <c r="BW4" s="12">
        <v>2.2999999999999998</v>
      </c>
      <c r="BX4" s="12">
        <v>3.3</v>
      </c>
      <c r="BY4" s="12">
        <v>15.4</v>
      </c>
      <c r="BZ4" s="12">
        <v>22.9</v>
      </c>
      <c r="CA4" s="12">
        <v>4.9000000000000004</v>
      </c>
      <c r="CB4" s="12">
        <v>2.9</v>
      </c>
      <c r="CC4" s="12">
        <v>2.8</v>
      </c>
      <c r="CD4" s="12">
        <v>1.5</v>
      </c>
      <c r="CE4" s="12">
        <v>18.3</v>
      </c>
      <c r="CF4" s="12">
        <v>2.6</v>
      </c>
      <c r="CG4" s="12">
        <v>2.2000000000000002</v>
      </c>
      <c r="CH4" s="12">
        <v>23.6</v>
      </c>
      <c r="CI4" s="12">
        <v>20.2</v>
      </c>
      <c r="CJ4" s="12">
        <v>23.2</v>
      </c>
      <c r="CK4" s="12">
        <v>4.5</v>
      </c>
      <c r="CL4" s="12">
        <v>4.7</v>
      </c>
      <c r="CM4" s="12">
        <v>6.2</v>
      </c>
      <c r="CN4" s="12">
        <v>15.3</v>
      </c>
      <c r="CO4" s="12">
        <v>4.2</v>
      </c>
      <c r="CP4" s="12">
        <v>8</v>
      </c>
      <c r="CQ4" s="12">
        <v>5.8</v>
      </c>
      <c r="CR4" s="12">
        <v>12.4</v>
      </c>
      <c r="CS4" s="12">
        <v>19.899999999999999</v>
      </c>
      <c r="CT4" s="12">
        <v>4.5999999999999996</v>
      </c>
      <c r="CU4" s="12">
        <v>2.6</v>
      </c>
      <c r="CV4" s="12">
        <v>5.3</v>
      </c>
      <c r="CW4" s="12">
        <v>8.4</v>
      </c>
      <c r="CX4" s="12">
        <v>6.5</v>
      </c>
      <c r="CY4" s="12">
        <v>2.4</v>
      </c>
      <c r="CZ4" s="12">
        <v>4.7</v>
      </c>
      <c r="DA4" s="12">
        <v>5.9</v>
      </c>
      <c r="DB4" s="12">
        <v>5.3</v>
      </c>
      <c r="DC4" s="12">
        <v>9</v>
      </c>
      <c r="DD4" s="12">
        <v>13.9</v>
      </c>
      <c r="DE4" s="12"/>
      <c r="DF4" s="12">
        <v>8.1999999999999993</v>
      </c>
      <c r="DG4" s="12">
        <v>7.5</v>
      </c>
      <c r="DH4" s="12">
        <v>7.5</v>
      </c>
      <c r="DI4" s="12">
        <v>3</v>
      </c>
      <c r="DJ4" s="12">
        <v>9</v>
      </c>
      <c r="DK4" s="12">
        <v>3.7</v>
      </c>
      <c r="DL4" s="12">
        <v>3.4</v>
      </c>
      <c r="DM4" s="12">
        <v>12.6</v>
      </c>
      <c r="DN4" s="12">
        <v>4.3</v>
      </c>
      <c r="DO4" s="12">
        <v>11.7</v>
      </c>
      <c r="DP4" s="12">
        <v>4.3</v>
      </c>
      <c r="DQ4" s="12">
        <v>5</v>
      </c>
      <c r="DR4" s="12">
        <v>6.9</v>
      </c>
      <c r="DS4" s="12">
        <v>16</v>
      </c>
      <c r="DT4" s="12">
        <v>3.3</v>
      </c>
      <c r="DU4" s="12">
        <v>4.5</v>
      </c>
      <c r="DV4" s="12">
        <v>11.7</v>
      </c>
      <c r="DW4" s="12">
        <v>4.3</v>
      </c>
      <c r="DX4" s="12">
        <v>6.4</v>
      </c>
      <c r="DY4" s="12">
        <v>4.7</v>
      </c>
      <c r="DZ4" s="12">
        <v>5.4</v>
      </c>
      <c r="EA4" s="12">
        <v>6.2</v>
      </c>
      <c r="EB4" s="12">
        <v>16.5</v>
      </c>
      <c r="EC4" s="12">
        <v>6.2</v>
      </c>
      <c r="ED4" s="12">
        <v>23.3</v>
      </c>
      <c r="EE4" s="12">
        <v>12.8</v>
      </c>
      <c r="EF4" s="12">
        <v>3</v>
      </c>
      <c r="EG4" s="12">
        <v>3.3</v>
      </c>
      <c r="EH4" s="12">
        <v>2.4</v>
      </c>
      <c r="EI4" s="12">
        <v>4.3</v>
      </c>
      <c r="EJ4" s="12">
        <v>5.0999999999999996</v>
      </c>
      <c r="EK4" s="12">
        <v>10.3</v>
      </c>
      <c r="EL4" s="12">
        <v>5.0999999999999996</v>
      </c>
      <c r="EM4" s="12">
        <v>6.8</v>
      </c>
      <c r="EN4" s="12"/>
      <c r="EO4" s="12">
        <v>4.3</v>
      </c>
      <c r="EP4" s="12">
        <v>2.9</v>
      </c>
      <c r="EQ4" s="12">
        <v>4.4000000000000004</v>
      </c>
      <c r="ER4" s="12">
        <v>4.7</v>
      </c>
      <c r="ES4" s="12">
        <v>3</v>
      </c>
      <c r="ET4" s="12">
        <v>2.8</v>
      </c>
      <c r="EU4" s="12">
        <v>14</v>
      </c>
      <c r="EV4" s="12">
        <v>3.8</v>
      </c>
      <c r="EW4" s="12">
        <v>4.5</v>
      </c>
      <c r="EX4" s="12">
        <v>3.4</v>
      </c>
      <c r="EY4" s="12">
        <v>8.1999999999999993</v>
      </c>
      <c r="EZ4" s="12">
        <v>2</v>
      </c>
      <c r="FA4" s="12">
        <v>4.4000000000000004</v>
      </c>
      <c r="FB4" s="12">
        <v>4.7</v>
      </c>
      <c r="FC4" s="12">
        <v>6.6</v>
      </c>
      <c r="FD4" s="12">
        <v>4.5999999999999996</v>
      </c>
      <c r="FE4" s="12">
        <v>18.899999999999999</v>
      </c>
      <c r="FF4" s="12">
        <v>10.3</v>
      </c>
      <c r="FG4" s="12">
        <v>8.9</v>
      </c>
      <c r="FH4" s="12">
        <v>5.2</v>
      </c>
      <c r="FI4" s="12">
        <v>3.8</v>
      </c>
      <c r="FJ4" s="12">
        <v>3.2</v>
      </c>
      <c r="FK4" s="12">
        <v>3.8</v>
      </c>
      <c r="FL4" s="12">
        <v>10.7</v>
      </c>
      <c r="FM4" s="12">
        <v>6.5</v>
      </c>
      <c r="FN4" s="12">
        <v>4.4000000000000004</v>
      </c>
      <c r="FO4" s="12">
        <v>6.6</v>
      </c>
      <c r="FP4" s="12"/>
      <c r="FQ4" s="12"/>
      <c r="FR4" s="12">
        <v>5.3</v>
      </c>
      <c r="FS4" s="12">
        <v>5.4</v>
      </c>
      <c r="FT4" s="12">
        <v>4.3</v>
      </c>
      <c r="FU4" s="12">
        <v>5.2</v>
      </c>
      <c r="FV4" s="12">
        <v>4.0999999999999996</v>
      </c>
      <c r="FW4" s="12">
        <v>4.5</v>
      </c>
      <c r="FX4" s="12">
        <v>23</v>
      </c>
      <c r="FY4" s="12">
        <v>4.5</v>
      </c>
      <c r="FZ4" s="12">
        <v>5.8</v>
      </c>
      <c r="GA4" s="12">
        <v>1.9</v>
      </c>
      <c r="GB4" s="12">
        <v>5.5</v>
      </c>
      <c r="GC4" s="12">
        <v>3.1</v>
      </c>
      <c r="GD4" s="12">
        <v>6.6</v>
      </c>
      <c r="GE4" s="12">
        <v>2.5</v>
      </c>
      <c r="GF4" s="12">
        <v>13.6</v>
      </c>
      <c r="GG4" s="12">
        <v>5.5</v>
      </c>
      <c r="GH4" s="12">
        <v>3.9</v>
      </c>
      <c r="GI4" s="12">
        <v>4.2</v>
      </c>
      <c r="GJ4" s="12">
        <v>10</v>
      </c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>
        <v>11.6</v>
      </c>
      <c r="HS4" s="12">
        <v>11.9</v>
      </c>
      <c r="HT4" s="12">
        <v>14.1</v>
      </c>
      <c r="HU4" s="12">
        <v>3.1</v>
      </c>
      <c r="HV4" s="12">
        <v>4.9000000000000004</v>
      </c>
      <c r="HW4" s="12">
        <v>3.6</v>
      </c>
      <c r="HX4" s="12">
        <v>4.0999999999999996</v>
      </c>
      <c r="HY4" s="12">
        <v>2.8</v>
      </c>
      <c r="HZ4" s="12">
        <v>8.1</v>
      </c>
      <c r="IA4" s="12"/>
      <c r="IB4" s="12">
        <v>3.6</v>
      </c>
      <c r="IC4" s="12">
        <v>4.8</v>
      </c>
      <c r="ID4" s="12">
        <v>3.9</v>
      </c>
      <c r="IE4" s="12">
        <v>6.5</v>
      </c>
      <c r="IF4" s="12">
        <v>4.9000000000000004</v>
      </c>
      <c r="IG4" s="12">
        <v>3.3</v>
      </c>
      <c r="IH4" s="12">
        <v>5.3</v>
      </c>
      <c r="II4" s="12">
        <v>6.7</v>
      </c>
      <c r="IJ4" s="12">
        <v>3.6</v>
      </c>
      <c r="IK4" s="12">
        <v>3.1</v>
      </c>
      <c r="IL4" s="12">
        <v>4.5</v>
      </c>
      <c r="IM4" s="12">
        <v>8</v>
      </c>
      <c r="IN4" s="12">
        <v>3.2</v>
      </c>
      <c r="IO4" s="12">
        <v>3.2</v>
      </c>
      <c r="IP4" s="12">
        <v>8.8000000000000007</v>
      </c>
      <c r="IQ4" s="12">
        <v>5.3</v>
      </c>
      <c r="IR4" s="12">
        <v>3.6</v>
      </c>
      <c r="IS4" s="12">
        <v>3.4</v>
      </c>
      <c r="IT4" s="12">
        <v>3.3</v>
      </c>
      <c r="IU4" s="12">
        <v>4</v>
      </c>
      <c r="IV4" s="12">
        <v>5.8</v>
      </c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>
        <v>14.9</v>
      </c>
      <c r="KB4" s="12">
        <v>12.3</v>
      </c>
      <c r="KC4" s="12">
        <v>3.5</v>
      </c>
      <c r="KD4" s="12">
        <v>4.9000000000000004</v>
      </c>
      <c r="KE4" s="12">
        <v>4</v>
      </c>
      <c r="KF4" s="12">
        <v>10.5</v>
      </c>
      <c r="KG4" s="12">
        <v>4.5999999999999996</v>
      </c>
      <c r="KH4" s="12">
        <v>2.7</v>
      </c>
      <c r="KI4" s="12">
        <v>2.2000000000000002</v>
      </c>
      <c r="KJ4" s="12">
        <v>7</v>
      </c>
      <c r="KK4" s="12">
        <v>16</v>
      </c>
      <c r="KL4" s="12">
        <v>17.2</v>
      </c>
      <c r="KM4" s="12"/>
      <c r="KN4" s="12">
        <v>2.1</v>
      </c>
      <c r="KO4" s="12">
        <v>2.9</v>
      </c>
      <c r="KP4" s="12">
        <v>2.6</v>
      </c>
      <c r="KQ4" s="12">
        <v>2.4</v>
      </c>
      <c r="KR4" s="12">
        <v>3.8</v>
      </c>
      <c r="KS4" s="12">
        <v>3.5</v>
      </c>
      <c r="KT4" s="12">
        <v>4.5999999999999996</v>
      </c>
      <c r="KU4" s="12">
        <v>4.4000000000000004</v>
      </c>
      <c r="KV4" s="12">
        <v>7.7</v>
      </c>
      <c r="KW4" s="12">
        <v>4.3</v>
      </c>
      <c r="KX4" s="12">
        <v>14.9</v>
      </c>
      <c r="KY4" s="12">
        <v>8.6</v>
      </c>
      <c r="KZ4" s="12">
        <v>4.4000000000000004</v>
      </c>
      <c r="LA4" s="12">
        <v>4.9000000000000004</v>
      </c>
      <c r="LB4" s="12">
        <v>2.1</v>
      </c>
      <c r="LC4" s="12">
        <v>4.7</v>
      </c>
      <c r="LD4" s="12">
        <v>3.4</v>
      </c>
      <c r="LE4" s="12">
        <v>3</v>
      </c>
      <c r="LF4" s="12">
        <v>2.8</v>
      </c>
      <c r="LG4" s="12">
        <v>5.5</v>
      </c>
      <c r="LH4" s="12">
        <v>5.0999999999999996</v>
      </c>
      <c r="LI4" s="12">
        <v>3.4</v>
      </c>
      <c r="LJ4" s="12">
        <v>5.4</v>
      </c>
      <c r="LK4" s="12">
        <v>3.1</v>
      </c>
      <c r="LL4" s="12">
        <v>4.5999999999999996</v>
      </c>
      <c r="LM4" s="12">
        <v>3.2</v>
      </c>
      <c r="LN4" s="12">
        <v>1.6</v>
      </c>
      <c r="LO4" s="12">
        <v>2.6</v>
      </c>
      <c r="LP4" s="12">
        <v>5.7</v>
      </c>
      <c r="LQ4" s="12">
        <v>3.3</v>
      </c>
      <c r="LR4" s="12">
        <v>2.9</v>
      </c>
      <c r="LS4" s="12">
        <v>3.6</v>
      </c>
      <c r="LT4" s="12">
        <v>6.2</v>
      </c>
      <c r="LU4" s="12">
        <v>1.9</v>
      </c>
      <c r="LV4" s="12">
        <v>1.7</v>
      </c>
      <c r="LW4" s="12">
        <v>1</v>
      </c>
      <c r="LX4" s="12">
        <v>3</v>
      </c>
      <c r="LY4" s="12"/>
      <c r="LZ4" s="12">
        <v>3.9</v>
      </c>
      <c r="MA4" s="12">
        <v>2.7</v>
      </c>
      <c r="MB4" s="12">
        <v>4.8</v>
      </c>
      <c r="MC4" s="12">
        <v>2.2999999999999998</v>
      </c>
      <c r="MD4" s="12">
        <v>5.9</v>
      </c>
      <c r="ME4" s="12">
        <v>8.1999999999999993</v>
      </c>
      <c r="MF4" s="12">
        <v>3.9</v>
      </c>
      <c r="MG4" s="12">
        <v>5.4</v>
      </c>
      <c r="MH4" s="12">
        <v>7.2</v>
      </c>
      <c r="MI4" s="12">
        <v>5.0999999999999996</v>
      </c>
      <c r="MJ4" s="12">
        <v>5.3</v>
      </c>
      <c r="MK4" s="12">
        <v>1.2</v>
      </c>
      <c r="ML4" s="12">
        <v>4.4000000000000004</v>
      </c>
      <c r="MM4" s="12">
        <v>6.9</v>
      </c>
      <c r="MN4" s="12">
        <v>3.9</v>
      </c>
      <c r="MO4" s="12">
        <v>5.9</v>
      </c>
      <c r="MP4" s="12">
        <v>3.5</v>
      </c>
      <c r="MQ4" s="12">
        <v>4</v>
      </c>
      <c r="MR4" s="12">
        <v>3</v>
      </c>
      <c r="MS4" s="12">
        <v>4.3</v>
      </c>
      <c r="MT4" s="12">
        <v>4.2</v>
      </c>
      <c r="MU4" s="12">
        <v>3</v>
      </c>
      <c r="MV4" s="12">
        <v>3.8</v>
      </c>
      <c r="MW4" s="12">
        <v>1.3</v>
      </c>
      <c r="MX4" s="12">
        <v>5</v>
      </c>
      <c r="MY4" s="12">
        <v>2.6</v>
      </c>
      <c r="MZ4" s="12">
        <v>3.9</v>
      </c>
      <c r="NA4" s="12">
        <v>4.2</v>
      </c>
      <c r="NB4" s="12">
        <v>4.2</v>
      </c>
      <c r="NC4" s="12">
        <v>6.7</v>
      </c>
      <c r="ND4" s="12">
        <v>5.8</v>
      </c>
      <c r="NE4" s="12">
        <v>5.7</v>
      </c>
      <c r="NF4" s="12">
        <v>5.9</v>
      </c>
      <c r="NG4" s="12">
        <v>3.5</v>
      </c>
      <c r="NH4" s="12">
        <v>3</v>
      </c>
      <c r="NI4" s="12">
        <v>7.4</v>
      </c>
      <c r="NJ4" s="12">
        <v>5.4</v>
      </c>
      <c r="NK4" s="12">
        <v>5</v>
      </c>
      <c r="NL4" s="12">
        <v>3.2</v>
      </c>
      <c r="NM4" s="12">
        <v>9.6</v>
      </c>
      <c r="NN4" s="12">
        <v>3.6</v>
      </c>
      <c r="NO4" s="12">
        <f t="shared" si="9"/>
        <v>0</v>
      </c>
      <c r="NP4" s="12">
        <f t="shared" si="10"/>
        <v>232.2</v>
      </c>
      <c r="NQ4" s="12">
        <f t="shared" si="11"/>
        <v>295.79999999999995</v>
      </c>
      <c r="NR4" s="12">
        <f t="shared" si="12"/>
        <v>211.1</v>
      </c>
      <c r="NS4" s="12">
        <f t="shared" si="13"/>
        <v>198</v>
      </c>
      <c r="NT4" s="12">
        <f t="shared" si="14"/>
        <v>157.89999999999998</v>
      </c>
      <c r="NU4" s="12">
        <f t="shared" si="15"/>
        <v>0</v>
      </c>
      <c r="NV4" s="12">
        <f t="shared" si="16"/>
        <v>163.00000000000003</v>
      </c>
      <c r="NW4" s="12">
        <f t="shared" si="17"/>
        <v>0</v>
      </c>
      <c r="NX4" s="12">
        <f t="shared" si="18"/>
        <v>184.10000000000002</v>
      </c>
      <c r="NY4" s="12">
        <f t="shared" si="19"/>
        <v>116.00000000000004</v>
      </c>
      <c r="NZ4" s="12">
        <f t="shared" si="20"/>
        <v>139.40000000000003</v>
      </c>
      <c r="OA4" s="12">
        <f t="shared" si="21"/>
        <v>1697.5</v>
      </c>
      <c r="OB4" s="13">
        <f t="shared" si="22"/>
        <v>265</v>
      </c>
      <c r="OC4" s="13"/>
    </row>
    <row r="5" spans="1:428" s="14" customFormat="1" x14ac:dyDescent="0.3">
      <c r="A5" s="15" t="s">
        <v>198</v>
      </c>
      <c r="B5" s="10" t="s">
        <v>195</v>
      </c>
      <c r="C5" s="10" t="s">
        <v>199</v>
      </c>
      <c r="D5" s="10" t="s">
        <v>7</v>
      </c>
      <c r="E5" s="11">
        <f>SUM(M5:NN5)</f>
        <v>223.10000000000002</v>
      </c>
      <c r="F5" s="11"/>
      <c r="G5" s="11"/>
      <c r="H5" s="11"/>
      <c r="I5" s="57">
        <f>+S5+Y5+Z5+AA5+AI5+AN5+AP5+AR5+AT5+AW5+AX5+AY5+BA5+BD5+BE5+BL5+BM5+BS5</f>
        <v>53.9</v>
      </c>
      <c r="J5" s="57">
        <f>+T5+AE5+AH5+AM5+AO5+AU5+AZ5+BB5+BC5+BI5+BJ5+BK5+BP5+BQ5+BR5+BT5</f>
        <v>118.4</v>
      </c>
      <c r="K5" s="57">
        <f>+AV5+BG5+BH5+BN5</f>
        <v>50.8</v>
      </c>
      <c r="L5" s="57">
        <f>+E5-I5-J5-K5</f>
        <v>0</v>
      </c>
      <c r="M5" s="12"/>
      <c r="N5" s="12"/>
      <c r="O5" s="12"/>
      <c r="P5" s="12"/>
      <c r="Q5" s="12"/>
      <c r="R5" s="12"/>
      <c r="S5" s="12">
        <v>4.4000000000000004</v>
      </c>
      <c r="T5" s="12">
        <v>9.4</v>
      </c>
      <c r="U5" s="12"/>
      <c r="V5" s="12"/>
      <c r="W5" s="12"/>
      <c r="X5" s="12"/>
      <c r="Y5" s="12">
        <v>2</v>
      </c>
      <c r="Z5" s="12">
        <v>2</v>
      </c>
      <c r="AA5" s="12">
        <v>3.8</v>
      </c>
      <c r="AB5" s="12"/>
      <c r="AC5" s="12"/>
      <c r="AD5" s="12"/>
      <c r="AE5" s="12">
        <v>6.8</v>
      </c>
      <c r="AF5" s="12"/>
      <c r="AG5" s="12"/>
      <c r="AH5" s="12">
        <v>6.6</v>
      </c>
      <c r="AI5" s="12">
        <v>3</v>
      </c>
      <c r="AJ5" s="12"/>
      <c r="AK5" s="12"/>
      <c r="AL5" s="12"/>
      <c r="AM5" s="12">
        <v>6.6</v>
      </c>
      <c r="AN5" s="12">
        <v>3.2</v>
      </c>
      <c r="AO5" s="12">
        <v>7.2</v>
      </c>
      <c r="AP5" s="12">
        <v>4.2</v>
      </c>
      <c r="AQ5" s="12"/>
      <c r="AR5" s="12">
        <v>1.3</v>
      </c>
      <c r="AS5" s="12"/>
      <c r="AT5" s="12">
        <v>4.5</v>
      </c>
      <c r="AU5" s="12">
        <v>7.8</v>
      </c>
      <c r="AV5" s="12">
        <v>10.6</v>
      </c>
      <c r="AW5" s="12">
        <v>2.6</v>
      </c>
      <c r="AX5" s="12">
        <v>2</v>
      </c>
      <c r="AY5" s="12">
        <v>1.5</v>
      </c>
      <c r="AZ5" s="12">
        <v>5.7</v>
      </c>
      <c r="BA5" s="12">
        <v>4.9000000000000004</v>
      </c>
      <c r="BB5" s="12">
        <v>6.3</v>
      </c>
      <c r="BC5" s="12">
        <v>8</v>
      </c>
      <c r="BD5" s="12">
        <v>3.2</v>
      </c>
      <c r="BE5" s="12">
        <v>2</v>
      </c>
      <c r="BF5" s="12"/>
      <c r="BG5" s="12">
        <v>12.7</v>
      </c>
      <c r="BH5" s="12">
        <v>11.3</v>
      </c>
      <c r="BI5" s="12">
        <v>7.5</v>
      </c>
      <c r="BJ5" s="12">
        <v>9</v>
      </c>
      <c r="BK5" s="12">
        <v>5.3</v>
      </c>
      <c r="BL5" s="12">
        <v>2</v>
      </c>
      <c r="BM5" s="12">
        <v>4.9000000000000004</v>
      </c>
      <c r="BN5" s="12">
        <v>16.2</v>
      </c>
      <c r="BO5" s="12"/>
      <c r="BP5" s="12">
        <v>8.8000000000000007</v>
      </c>
      <c r="BQ5" s="12">
        <v>9.5</v>
      </c>
      <c r="BR5" s="12">
        <v>7.9</v>
      </c>
      <c r="BS5" s="12">
        <v>2.4</v>
      </c>
      <c r="BT5" s="12">
        <v>6</v>
      </c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>
        <f t="shared" si="9"/>
        <v>59.20000000000001</v>
      </c>
      <c r="NP5" s="12">
        <f t="shared" si="10"/>
        <v>163.9</v>
      </c>
      <c r="NQ5" s="12">
        <f t="shared" si="11"/>
        <v>0</v>
      </c>
      <c r="NR5" s="12">
        <f t="shared" si="12"/>
        <v>0</v>
      </c>
      <c r="NS5" s="12">
        <f t="shared" si="13"/>
        <v>0</v>
      </c>
      <c r="NT5" s="12">
        <f t="shared" si="14"/>
        <v>0</v>
      </c>
      <c r="NU5" s="12">
        <f t="shared" si="15"/>
        <v>0</v>
      </c>
      <c r="NV5" s="12">
        <f t="shared" si="16"/>
        <v>0</v>
      </c>
      <c r="NW5" s="12">
        <f t="shared" si="17"/>
        <v>0</v>
      </c>
      <c r="NX5" s="12">
        <f t="shared" si="18"/>
        <v>0</v>
      </c>
      <c r="NY5" s="12">
        <f t="shared" si="19"/>
        <v>0</v>
      </c>
      <c r="NZ5" s="12">
        <f t="shared" si="20"/>
        <v>0</v>
      </c>
      <c r="OA5" s="12">
        <f t="shared" si="21"/>
        <v>223.10000000000002</v>
      </c>
      <c r="OB5" s="13">
        <f t="shared" si="22"/>
        <v>38</v>
      </c>
      <c r="OC5" s="13"/>
    </row>
    <row r="6" spans="1:428" s="14" customFormat="1" x14ac:dyDescent="0.3">
      <c r="A6" s="15" t="s">
        <v>212</v>
      </c>
      <c r="B6" s="10" t="s">
        <v>155</v>
      </c>
      <c r="C6" s="10" t="s">
        <v>156</v>
      </c>
      <c r="D6" s="10" t="s">
        <v>4</v>
      </c>
      <c r="E6" s="11"/>
      <c r="F6" s="11">
        <f>SUM(M6:NN6)</f>
        <v>1511.1000000000004</v>
      </c>
      <c r="G6" s="11"/>
      <c r="H6" s="11"/>
      <c r="I6" s="57">
        <f>SUM(AR6:BR6)-BP6-BO6-BN6-BI6-BA6-AZ6-AT6+BV6+BX6+BY6+BZ6+CA6+CB6+CD6+CE6+CF6+CG6+CH6+CI6+CL6+CM6+CO6+CP6+CS6+CT6+CU6+CV6+CW6+CZ6+DA6+DB6+DC6+DD6+DF6+DG6+DH6+DJ6+DK6+DN6+DO6+DP6+DQ6+DT6+DV6+DW6+DX6+DY6+EB6+EC6+ED6+EE6+EF6+EI6+EJ6+EK6+EL6+EM6+EP6+EQ6+ER6+ES6+ET6+EW6+EX6+EY6+EZ6+FA6+FE6+FG6+FH6+GM6+GN6+GO6+GQ6+GW6+GY6+HA6+HB6+HC6+HD6+HE6+HG6+HH6+HI6+HK6+HL6+HO6+HP6+HQ6+HR6+HV6+HX6+HY6+IC6+ID6+IE6+IF6+IG6+II6+IJ6+IK6+IL6+IM6+IN6+IP6+IQ6+IR6+IU6+IV6+IW6+IY6+IZ6+JA6+JB6+JC6+JF6+JG6+JH6+JI6+JJ6+JK6+JL6+JM6+JN6+JO6+JP6+JT6+JU6+JV6+JW6+KA6+KB6+KD6+KF6+KG6+KH6+KI6+KJ6+KK6+KN6+KO6+KP6+KQ6+KR6+KS6+KU6+KV6+KW6+KX6+KY6+LB6+LC6+LD6+LE6+LG6+LH6+LI6+LJ6+LK6+LL6+LM6+LP6+LQ6+LR6+LS6+LT6+LU6+LV6+LW6+LX6+LY6+LZ6+MC6+MD6+ME6+MF6+MG6+MH6+MJ6+MK6+ML6+MN6+MP6+MQ6+MR6+MS6+MT6+MU6+MV6+MW6+MY6+MZ6+NA6+NB6+NC6+ND6+NF6+NG6+NH6+NI6+NJ6+NL6</f>
        <v>773.60000000000025</v>
      </c>
      <c r="J6" s="57">
        <f>+AT6+AZ6+BA6+BI6+BN6+BO6+BP6+BS6+BT6+BW6+CC6+CJ6+CK6+CN6+CQ6+CR6+CX6+DE6+DI6+DM6+DS6+DU6+DZ6+EA6+EH6+EO6+EV6+FB6+FC6+FF6+GP6+GS6+GT6+GU6+GV6+GX6+HF6+HM6+HS6+HW6+HZ6+IA6+IO6+IS6+IT6+IX6+JD6+JE6+JR6+JS6+JX6+JZ6+KC6+KE6+KL6+KM6+KZ6+LA6+LF6+LN6+LO6+MA6+MB6+MI6+MM6+MO6+MX6+NE6+NK6+NM6+NN6</f>
        <v>485.8</v>
      </c>
      <c r="K6" s="57">
        <f>+BU6+CY6+DL6+DR6+EG6+EU6+FD6+EN6+GR6+GZ6+HJ6+HN6+HT6+HU6+IB6+IH6+JQ6+JY6+KT6</f>
        <v>251.70000000000002</v>
      </c>
      <c r="L6" s="57">
        <f>+F6-I6-J6-K6</f>
        <v>0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>
        <v>1.3</v>
      </c>
      <c r="AS6" s="12">
        <v>2.2000000000000002</v>
      </c>
      <c r="AT6" s="12">
        <v>8.9</v>
      </c>
      <c r="AU6" s="12">
        <v>3.2</v>
      </c>
      <c r="AV6" s="12">
        <v>2.4</v>
      </c>
      <c r="AW6" s="12">
        <v>3.4</v>
      </c>
      <c r="AX6" s="12">
        <v>3.1</v>
      </c>
      <c r="AY6" s="12">
        <v>0.7</v>
      </c>
      <c r="AZ6" s="12">
        <v>5.4</v>
      </c>
      <c r="BA6" s="12">
        <v>6.6</v>
      </c>
      <c r="BB6" s="12">
        <v>3</v>
      </c>
      <c r="BC6" s="12">
        <v>3.3</v>
      </c>
      <c r="BD6" s="12">
        <v>4.3</v>
      </c>
      <c r="BE6" s="12">
        <v>3.5</v>
      </c>
      <c r="BF6" s="12">
        <v>2.2000000000000002</v>
      </c>
      <c r="BG6" s="12">
        <v>1.7</v>
      </c>
      <c r="BH6" s="12">
        <v>4.8</v>
      </c>
      <c r="BI6" s="12">
        <v>7.9</v>
      </c>
      <c r="BJ6" s="12">
        <v>3.4</v>
      </c>
      <c r="BK6" s="12">
        <v>3.2</v>
      </c>
      <c r="BL6" s="12">
        <v>3.7</v>
      </c>
      <c r="BM6" s="12">
        <v>3.1</v>
      </c>
      <c r="BN6" s="12">
        <v>8.6999999999999993</v>
      </c>
      <c r="BO6" s="12">
        <v>8.6999999999999993</v>
      </c>
      <c r="BP6" s="12">
        <v>5.4</v>
      </c>
      <c r="BQ6" s="12">
        <v>2.7</v>
      </c>
      <c r="BR6" s="12">
        <v>3.8</v>
      </c>
      <c r="BS6" s="12">
        <v>5.7</v>
      </c>
      <c r="BT6" s="12">
        <v>6.2</v>
      </c>
      <c r="BU6" s="12">
        <v>11</v>
      </c>
      <c r="BV6" s="12">
        <v>3.6</v>
      </c>
      <c r="BW6" s="12">
        <v>8.1</v>
      </c>
      <c r="BX6" s="12">
        <v>3.3</v>
      </c>
      <c r="BY6" s="12">
        <v>3.5</v>
      </c>
      <c r="BZ6" s="12">
        <v>4.3</v>
      </c>
      <c r="CA6" s="12">
        <v>2.8</v>
      </c>
      <c r="CB6" s="12">
        <v>4.5999999999999996</v>
      </c>
      <c r="CC6" s="12">
        <v>9</v>
      </c>
      <c r="CD6" s="12">
        <v>4.8</v>
      </c>
      <c r="CE6" s="12">
        <v>2.7</v>
      </c>
      <c r="CF6" s="12">
        <v>3.5</v>
      </c>
      <c r="CG6" s="12">
        <v>2.5</v>
      </c>
      <c r="CH6" s="12">
        <v>3.1</v>
      </c>
      <c r="CI6" s="12">
        <v>3.1</v>
      </c>
      <c r="CJ6" s="12">
        <v>6.4</v>
      </c>
      <c r="CK6" s="12">
        <v>7.4</v>
      </c>
      <c r="CL6" s="12">
        <v>4.5999999999999996</v>
      </c>
      <c r="CM6" s="12">
        <v>3.5</v>
      </c>
      <c r="CN6" s="12">
        <v>9.1999999999999993</v>
      </c>
      <c r="CO6" s="12">
        <v>4.8</v>
      </c>
      <c r="CP6" s="12">
        <v>2.8</v>
      </c>
      <c r="CQ6" s="12">
        <v>5.6</v>
      </c>
      <c r="CR6" s="12">
        <v>5.7</v>
      </c>
      <c r="CS6" s="12">
        <v>3.7</v>
      </c>
      <c r="CT6" s="12">
        <v>3.9</v>
      </c>
      <c r="CU6" s="12">
        <v>3.1</v>
      </c>
      <c r="CV6" s="12">
        <v>3.6</v>
      </c>
      <c r="CW6" s="12">
        <v>3.1</v>
      </c>
      <c r="CX6" s="12">
        <v>7.7</v>
      </c>
      <c r="CY6" s="12">
        <v>10.7</v>
      </c>
      <c r="CZ6" s="12">
        <v>4.0999999999999996</v>
      </c>
      <c r="DA6" s="12">
        <v>3.7</v>
      </c>
      <c r="DB6" s="12">
        <v>3</v>
      </c>
      <c r="DC6" s="12">
        <v>2.6</v>
      </c>
      <c r="DD6" s="12">
        <v>2.4</v>
      </c>
      <c r="DE6" s="12">
        <v>5.2</v>
      </c>
      <c r="DF6" s="12">
        <v>4.2</v>
      </c>
      <c r="DG6" s="12">
        <v>3.6</v>
      </c>
      <c r="DH6" s="12">
        <v>3.1</v>
      </c>
      <c r="DI6" s="12">
        <v>5.4</v>
      </c>
      <c r="DJ6" s="12">
        <v>2.6</v>
      </c>
      <c r="DK6" s="12">
        <v>2.9</v>
      </c>
      <c r="DL6" s="12">
        <v>11</v>
      </c>
      <c r="DM6" s="12">
        <v>5.4</v>
      </c>
      <c r="DN6" s="12">
        <v>4</v>
      </c>
      <c r="DO6" s="12">
        <v>3.5</v>
      </c>
      <c r="DP6" s="12">
        <v>2.9</v>
      </c>
      <c r="DQ6" s="12">
        <v>2.8</v>
      </c>
      <c r="DR6" s="12">
        <v>13.2</v>
      </c>
      <c r="DS6" s="12">
        <v>8.8000000000000007</v>
      </c>
      <c r="DT6" s="12">
        <v>4.5999999999999996</v>
      </c>
      <c r="DU6" s="12">
        <v>6</v>
      </c>
      <c r="DV6" s="12">
        <v>3.7</v>
      </c>
      <c r="DW6" s="12">
        <v>4.2</v>
      </c>
      <c r="DX6" s="12">
        <v>3.4</v>
      </c>
      <c r="DY6" s="12">
        <v>3.1</v>
      </c>
      <c r="DZ6" s="12">
        <v>10</v>
      </c>
      <c r="EA6" s="12">
        <v>7</v>
      </c>
      <c r="EB6" s="12">
        <v>5</v>
      </c>
      <c r="EC6" s="12">
        <v>4.3</v>
      </c>
      <c r="ED6" s="12">
        <v>2.9</v>
      </c>
      <c r="EE6" s="12">
        <v>3.9</v>
      </c>
      <c r="EF6" s="12">
        <v>3.1</v>
      </c>
      <c r="EG6" s="12">
        <v>15.6</v>
      </c>
      <c r="EH6" s="12">
        <v>9.1</v>
      </c>
      <c r="EI6" s="12">
        <v>3.5</v>
      </c>
      <c r="EJ6" s="12">
        <v>3.8</v>
      </c>
      <c r="EK6" s="12">
        <v>3.4</v>
      </c>
      <c r="EL6" s="12">
        <v>4.2</v>
      </c>
      <c r="EM6" s="12">
        <v>4.3</v>
      </c>
      <c r="EN6" s="12">
        <v>11.2</v>
      </c>
      <c r="EO6" s="12">
        <v>5.9</v>
      </c>
      <c r="EP6" s="12">
        <v>3.1</v>
      </c>
      <c r="EQ6" s="12">
        <v>3</v>
      </c>
      <c r="ER6" s="12">
        <v>4</v>
      </c>
      <c r="ES6" s="12">
        <v>4.4000000000000004</v>
      </c>
      <c r="ET6" s="12">
        <v>4.5999999999999996</v>
      </c>
      <c r="EU6" s="12">
        <v>15.3</v>
      </c>
      <c r="EV6" s="12">
        <v>5.7</v>
      </c>
      <c r="EW6" s="12">
        <v>4.7</v>
      </c>
      <c r="EX6" s="12">
        <v>3.1</v>
      </c>
      <c r="EY6" s="12">
        <v>2.9</v>
      </c>
      <c r="EZ6" s="12">
        <v>4.2</v>
      </c>
      <c r="FA6" s="12">
        <v>4.5999999999999996</v>
      </c>
      <c r="FB6" s="12">
        <v>7.3</v>
      </c>
      <c r="FC6" s="12">
        <v>6.6</v>
      </c>
      <c r="FD6" s="12">
        <v>11.6</v>
      </c>
      <c r="FE6" s="12">
        <v>3.8</v>
      </c>
      <c r="FF6" s="12">
        <v>5.7</v>
      </c>
      <c r="FG6" s="12">
        <v>4.5</v>
      </c>
      <c r="FH6" s="12">
        <v>3.9</v>
      </c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>
        <v>4</v>
      </c>
      <c r="GN6" s="12">
        <v>4.3</v>
      </c>
      <c r="GO6" s="12">
        <v>4.9000000000000004</v>
      </c>
      <c r="GP6" s="12">
        <v>7.7</v>
      </c>
      <c r="GQ6" s="12">
        <v>4.9000000000000004</v>
      </c>
      <c r="GR6" s="12">
        <v>15.9</v>
      </c>
      <c r="GS6" s="12">
        <v>7.8</v>
      </c>
      <c r="GT6" s="12">
        <v>5.4</v>
      </c>
      <c r="GU6" s="12">
        <v>5.8</v>
      </c>
      <c r="GV6" s="12">
        <v>10</v>
      </c>
      <c r="GW6" s="12">
        <v>4.0999999999999996</v>
      </c>
      <c r="GX6" s="12">
        <v>5.3</v>
      </c>
      <c r="GY6" s="12">
        <v>4.2</v>
      </c>
      <c r="GZ6" s="12">
        <v>11.4</v>
      </c>
      <c r="HA6" s="12">
        <v>4.3</v>
      </c>
      <c r="HB6" s="12">
        <v>3.4</v>
      </c>
      <c r="HC6" s="12">
        <v>3.5</v>
      </c>
      <c r="HD6" s="12">
        <v>4.0999999999999996</v>
      </c>
      <c r="HE6" s="12">
        <v>4</v>
      </c>
      <c r="HF6" s="12">
        <v>5.4</v>
      </c>
      <c r="HG6" s="12">
        <v>4</v>
      </c>
      <c r="HH6" s="12">
        <v>4.3</v>
      </c>
      <c r="HI6" s="12">
        <v>3.2</v>
      </c>
      <c r="HJ6" s="12">
        <v>12</v>
      </c>
      <c r="HK6" s="12">
        <v>4.4000000000000004</v>
      </c>
      <c r="HL6" s="12">
        <v>4.2</v>
      </c>
      <c r="HM6" s="12">
        <v>6.2</v>
      </c>
      <c r="HN6" s="12">
        <v>16.600000000000001</v>
      </c>
      <c r="HO6" s="12">
        <v>4</v>
      </c>
      <c r="HP6" s="12">
        <v>4.2</v>
      </c>
      <c r="HQ6" s="12">
        <v>4.0999999999999996</v>
      </c>
      <c r="HR6" s="12">
        <v>3.8</v>
      </c>
      <c r="HS6" s="12">
        <v>6.5</v>
      </c>
      <c r="HT6" s="12">
        <v>11.2</v>
      </c>
      <c r="HU6" s="12">
        <v>16.2</v>
      </c>
      <c r="HV6" s="12">
        <v>4.4000000000000004</v>
      </c>
      <c r="HW6" s="12">
        <v>7.6</v>
      </c>
      <c r="HX6" s="12">
        <v>3.9</v>
      </c>
      <c r="HY6" s="12">
        <v>3.3</v>
      </c>
      <c r="HZ6" s="12">
        <v>5.7</v>
      </c>
      <c r="IA6" s="12">
        <v>6.6</v>
      </c>
      <c r="IB6" s="12">
        <v>12.1</v>
      </c>
      <c r="IC6" s="12">
        <v>4.5999999999999996</v>
      </c>
      <c r="ID6" s="12">
        <v>3.9</v>
      </c>
      <c r="IE6" s="12">
        <v>4.0999999999999996</v>
      </c>
      <c r="IF6" s="12">
        <v>3.7</v>
      </c>
      <c r="IG6" s="12">
        <v>4.5999999999999996</v>
      </c>
      <c r="IH6" s="12">
        <v>19.899999999999999</v>
      </c>
      <c r="II6" s="12">
        <v>4.9000000000000004</v>
      </c>
      <c r="IJ6" s="12">
        <v>4.5999999999999996</v>
      </c>
      <c r="IK6" s="12">
        <v>4.8</v>
      </c>
      <c r="IL6" s="12">
        <v>3.9</v>
      </c>
      <c r="IM6" s="12">
        <v>4.5999999999999996</v>
      </c>
      <c r="IN6" s="12">
        <v>3.8</v>
      </c>
      <c r="IO6" s="12">
        <v>9.1</v>
      </c>
      <c r="IP6" s="12">
        <v>4.3</v>
      </c>
      <c r="IQ6" s="12">
        <v>4.0999999999999996</v>
      </c>
      <c r="IR6" s="12">
        <v>3.8</v>
      </c>
      <c r="IS6" s="12">
        <v>5.3</v>
      </c>
      <c r="IT6" s="12">
        <v>6.1</v>
      </c>
      <c r="IU6" s="12">
        <v>3.3</v>
      </c>
      <c r="IV6" s="12">
        <v>4</v>
      </c>
      <c r="IW6" s="12">
        <v>4.7</v>
      </c>
      <c r="IX6" s="12">
        <v>5.7</v>
      </c>
      <c r="IY6" s="12">
        <v>3.3</v>
      </c>
      <c r="IZ6" s="12">
        <v>2.5</v>
      </c>
      <c r="JA6" s="12">
        <v>4.5999999999999996</v>
      </c>
      <c r="JB6" s="12">
        <v>2.9</v>
      </c>
      <c r="JC6" s="12">
        <v>4.3</v>
      </c>
      <c r="JD6" s="12">
        <v>7.5</v>
      </c>
      <c r="JE6" s="12">
        <v>7.4</v>
      </c>
      <c r="JF6" s="12">
        <v>4.0999999999999996</v>
      </c>
      <c r="JG6" s="12">
        <v>3.1</v>
      </c>
      <c r="JH6" s="12">
        <v>3.5</v>
      </c>
      <c r="JI6" s="12">
        <v>3.7</v>
      </c>
      <c r="JJ6" s="12">
        <v>3.2</v>
      </c>
      <c r="JK6" s="12">
        <v>3.6</v>
      </c>
      <c r="JL6" s="12">
        <v>3.8</v>
      </c>
      <c r="JM6" s="12">
        <v>3.4</v>
      </c>
      <c r="JN6" s="12">
        <v>2.7</v>
      </c>
      <c r="JO6" s="12">
        <v>2.5</v>
      </c>
      <c r="JP6" s="12">
        <v>2.4</v>
      </c>
      <c r="JQ6" s="12">
        <v>11</v>
      </c>
      <c r="JR6" s="12">
        <v>8</v>
      </c>
      <c r="JS6" s="12">
        <v>5.8</v>
      </c>
      <c r="JT6" s="12">
        <v>3.9</v>
      </c>
      <c r="JU6" s="12">
        <v>2.6</v>
      </c>
      <c r="JV6" s="12">
        <v>3.6</v>
      </c>
      <c r="JW6" s="12">
        <v>3.3</v>
      </c>
      <c r="JX6" s="12">
        <v>6</v>
      </c>
      <c r="JY6" s="12">
        <v>13.4</v>
      </c>
      <c r="JZ6" s="12">
        <v>5.7</v>
      </c>
      <c r="KA6" s="12">
        <v>4</v>
      </c>
      <c r="KB6" s="12">
        <v>2.4</v>
      </c>
      <c r="KC6" s="12">
        <v>5.2</v>
      </c>
      <c r="KD6" s="12">
        <v>2.8</v>
      </c>
      <c r="KE6" s="12">
        <v>7.7</v>
      </c>
      <c r="KF6" s="12">
        <v>4.9000000000000004</v>
      </c>
      <c r="KG6" s="12">
        <v>4.4000000000000004</v>
      </c>
      <c r="KH6" s="12">
        <v>4.9000000000000004</v>
      </c>
      <c r="KI6" s="12">
        <v>3.3</v>
      </c>
      <c r="KJ6" s="12">
        <v>3.8</v>
      </c>
      <c r="KK6" s="12">
        <v>3</v>
      </c>
      <c r="KL6" s="12">
        <v>8.4</v>
      </c>
      <c r="KM6" s="12">
        <v>9.3000000000000007</v>
      </c>
      <c r="KN6" s="12">
        <v>3.6</v>
      </c>
      <c r="KO6" s="12">
        <v>3.9</v>
      </c>
      <c r="KP6" s="12">
        <v>2.7</v>
      </c>
      <c r="KQ6" s="12">
        <v>2.5</v>
      </c>
      <c r="KR6" s="12">
        <v>2.4</v>
      </c>
      <c r="KS6" s="12">
        <v>4.4000000000000004</v>
      </c>
      <c r="KT6" s="12">
        <v>12.4</v>
      </c>
      <c r="KU6" s="12">
        <v>4.5999999999999996</v>
      </c>
      <c r="KV6" s="12">
        <v>2.6</v>
      </c>
      <c r="KW6" s="12">
        <v>2.8</v>
      </c>
      <c r="KX6" s="12">
        <v>3.7</v>
      </c>
      <c r="KY6" s="12">
        <v>2.2000000000000002</v>
      </c>
      <c r="KZ6" s="12">
        <v>6</v>
      </c>
      <c r="LA6" s="12">
        <v>7.5</v>
      </c>
      <c r="LB6" s="12">
        <v>3.2</v>
      </c>
      <c r="LC6" s="12">
        <v>3.6</v>
      </c>
      <c r="LD6" s="12">
        <v>4.5999999999999996</v>
      </c>
      <c r="LE6" s="12">
        <v>3</v>
      </c>
      <c r="LF6" s="12">
        <v>6.7</v>
      </c>
      <c r="LG6" s="12">
        <v>2.2000000000000002</v>
      </c>
      <c r="LH6" s="12">
        <v>3.7</v>
      </c>
      <c r="LI6" s="12">
        <v>3.6</v>
      </c>
      <c r="LJ6" s="12">
        <v>3.9</v>
      </c>
      <c r="LK6" s="12">
        <v>4.5</v>
      </c>
      <c r="LL6" s="12">
        <v>3.6</v>
      </c>
      <c r="LM6" s="12">
        <v>4.4000000000000004</v>
      </c>
      <c r="LN6" s="12">
        <v>5.9</v>
      </c>
      <c r="LO6" s="12">
        <v>7.1</v>
      </c>
      <c r="LP6" s="12">
        <v>3.1</v>
      </c>
      <c r="LQ6" s="12">
        <v>4</v>
      </c>
      <c r="LR6" s="12">
        <v>2.7</v>
      </c>
      <c r="LS6" s="12">
        <v>3</v>
      </c>
      <c r="LT6" s="12">
        <v>3.8</v>
      </c>
      <c r="LU6" s="12">
        <v>4.2</v>
      </c>
      <c r="LV6" s="12">
        <v>4.5</v>
      </c>
      <c r="LW6" s="12">
        <v>4.0999999999999996</v>
      </c>
      <c r="LX6" s="12">
        <v>3.7</v>
      </c>
      <c r="LY6" s="12">
        <v>4.0999999999999996</v>
      </c>
      <c r="LZ6" s="12">
        <v>2.7</v>
      </c>
      <c r="MA6" s="12">
        <v>5.0999999999999996</v>
      </c>
      <c r="MB6" s="12">
        <v>7.1</v>
      </c>
      <c r="MC6" s="12">
        <v>4.5999999999999996</v>
      </c>
      <c r="MD6" s="12">
        <v>3.6</v>
      </c>
      <c r="ME6" s="12">
        <v>4.0999999999999996</v>
      </c>
      <c r="MF6" s="12">
        <v>2.6</v>
      </c>
      <c r="MG6" s="12">
        <v>3.4</v>
      </c>
      <c r="MH6" s="12">
        <v>3.3</v>
      </c>
      <c r="MI6" s="12">
        <v>7.6</v>
      </c>
      <c r="MJ6" s="12">
        <v>4.2</v>
      </c>
      <c r="MK6" s="12">
        <v>3.5</v>
      </c>
      <c r="ML6" s="12">
        <v>4</v>
      </c>
      <c r="MM6" s="12">
        <v>6.4</v>
      </c>
      <c r="MN6" s="12">
        <v>4.8</v>
      </c>
      <c r="MO6" s="12">
        <v>6.2</v>
      </c>
      <c r="MP6" s="12">
        <v>3.9</v>
      </c>
      <c r="MQ6" s="12">
        <v>2.5</v>
      </c>
      <c r="MR6" s="12">
        <v>3.9</v>
      </c>
      <c r="MS6" s="12">
        <v>2.8</v>
      </c>
      <c r="MT6" s="12">
        <v>2.5</v>
      </c>
      <c r="MU6" s="12">
        <v>4.0999999999999996</v>
      </c>
      <c r="MV6" s="12">
        <v>3.3</v>
      </c>
      <c r="MW6" s="12">
        <v>4.5</v>
      </c>
      <c r="MX6" s="12">
        <v>6.4</v>
      </c>
      <c r="MY6" s="12">
        <v>4</v>
      </c>
      <c r="MZ6" s="12">
        <v>3.2</v>
      </c>
      <c r="NA6" s="12">
        <v>2.7</v>
      </c>
      <c r="NB6" s="12">
        <v>3.7</v>
      </c>
      <c r="NC6" s="12">
        <v>2.2999999999999998</v>
      </c>
      <c r="ND6" s="12">
        <v>3</v>
      </c>
      <c r="NE6" s="12">
        <v>5.3</v>
      </c>
      <c r="NF6" s="12">
        <v>3.2</v>
      </c>
      <c r="NG6" s="12">
        <v>3.8</v>
      </c>
      <c r="NH6" s="12">
        <v>3.2</v>
      </c>
      <c r="NI6" s="12">
        <v>3.5</v>
      </c>
      <c r="NJ6" s="12">
        <v>2.7</v>
      </c>
      <c r="NK6" s="12">
        <v>8.9</v>
      </c>
      <c r="NL6" s="12">
        <v>3.9</v>
      </c>
      <c r="NM6" s="12">
        <v>5.8</v>
      </c>
      <c r="NN6" s="12">
        <v>5.9</v>
      </c>
      <c r="NO6" s="12">
        <f t="shared" si="9"/>
        <v>0</v>
      </c>
      <c r="NP6" s="12">
        <f t="shared" si="10"/>
        <v>122.50000000000003</v>
      </c>
      <c r="NQ6" s="12">
        <f t="shared" si="11"/>
        <v>155.69999999999996</v>
      </c>
      <c r="NR6" s="12">
        <f t="shared" si="12"/>
        <v>145.70000000000002</v>
      </c>
      <c r="NS6" s="12">
        <f t="shared" si="13"/>
        <v>173.9</v>
      </c>
      <c r="NT6" s="12">
        <f t="shared" si="14"/>
        <v>0</v>
      </c>
      <c r="NU6" s="12">
        <f t="shared" si="15"/>
        <v>187.59999999999994</v>
      </c>
      <c r="NV6" s="12">
        <f t="shared" si="16"/>
        <v>188.70000000000005</v>
      </c>
      <c r="NW6" s="12">
        <f t="shared" si="17"/>
        <v>142.19999999999999</v>
      </c>
      <c r="NX6" s="12">
        <f t="shared" si="18"/>
        <v>139.79999999999998</v>
      </c>
      <c r="NY6" s="12">
        <f t="shared" si="19"/>
        <v>126.89999999999996</v>
      </c>
      <c r="NZ6" s="12">
        <f t="shared" si="20"/>
        <v>128.10000000000002</v>
      </c>
      <c r="OA6" s="12">
        <f t="shared" si="21"/>
        <v>1511.1000000000004</v>
      </c>
      <c r="OB6" s="13">
        <f t="shared" si="22"/>
        <v>305</v>
      </c>
      <c r="OC6" s="13"/>
    </row>
    <row r="7" spans="1:428" s="14" customFormat="1" x14ac:dyDescent="0.3">
      <c r="A7" s="15" t="s">
        <v>218</v>
      </c>
      <c r="B7" s="10" t="s">
        <v>79</v>
      </c>
      <c r="C7" s="10" t="s">
        <v>80</v>
      </c>
      <c r="D7" s="10" t="s">
        <v>7</v>
      </c>
      <c r="E7" s="11">
        <f>SUM(M7:NN7)</f>
        <v>424.80000000000007</v>
      </c>
      <c r="F7" s="11"/>
      <c r="G7" s="11"/>
      <c r="H7" s="11"/>
      <c r="I7" s="57">
        <f>+EF7+ES7+EZ7+FE7+HR7+HU7+HW7+IC7+IF7+IM7+IO7+IU7+IV7+JL7+JX7</f>
        <v>60.399999999999991</v>
      </c>
      <c r="J7" s="57">
        <f>+EG7+EI7+EJ7+EK7+EM7+EP7+EQ7+ER7+ET7+EV7+EW7+EY7+FA7+FC7+FD7+HS7+IQ7+JB7+JE7+JI7+JQ7</f>
        <v>130.19999999999999</v>
      </c>
      <c r="K7" s="57">
        <f>+EE7+EH7+EX7+FB7+HX7+HZ7+IE7+IH7+IL7+IS7+IZ7+JG7+JN7+JU7</f>
        <v>234.20000000000002</v>
      </c>
      <c r="L7" s="57">
        <f>+E7-I7-J7-K7</f>
        <v>0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>
        <v>11</v>
      </c>
      <c r="EF7" s="12">
        <v>3</v>
      </c>
      <c r="EG7" s="12">
        <v>6.9</v>
      </c>
      <c r="EH7" s="12">
        <v>12</v>
      </c>
      <c r="EI7" s="12">
        <v>5.0999999999999996</v>
      </c>
      <c r="EJ7" s="12">
        <v>5.0999999999999996</v>
      </c>
      <c r="EK7" s="12">
        <v>8.3000000000000007</v>
      </c>
      <c r="EL7" s="12"/>
      <c r="EM7" s="12">
        <v>8.1999999999999993</v>
      </c>
      <c r="EN7" s="12"/>
      <c r="EO7" s="12"/>
      <c r="EP7" s="12">
        <v>5.5</v>
      </c>
      <c r="EQ7" s="12">
        <v>7</v>
      </c>
      <c r="ER7" s="12">
        <v>8.4</v>
      </c>
      <c r="ES7" s="12">
        <v>4.2</v>
      </c>
      <c r="ET7" s="12">
        <v>5.0999999999999996</v>
      </c>
      <c r="EU7" s="12"/>
      <c r="EV7" s="12">
        <v>5.2</v>
      </c>
      <c r="EW7" s="12">
        <v>6.3</v>
      </c>
      <c r="EX7" s="12">
        <v>12</v>
      </c>
      <c r="EY7" s="12">
        <v>5.0999999999999996</v>
      </c>
      <c r="EZ7" s="12">
        <v>5</v>
      </c>
      <c r="FA7" s="12">
        <v>6.2</v>
      </c>
      <c r="FB7" s="12">
        <v>13.7</v>
      </c>
      <c r="FC7" s="12">
        <v>5.0999999999999996</v>
      </c>
      <c r="FD7" s="12">
        <v>5.2</v>
      </c>
      <c r="FE7" s="12">
        <v>4.5999999999999996</v>
      </c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>
        <v>4</v>
      </c>
      <c r="HS7" s="12">
        <v>6.2</v>
      </c>
      <c r="HT7" s="12"/>
      <c r="HU7" s="12">
        <v>4.5</v>
      </c>
      <c r="HV7" s="12"/>
      <c r="HW7" s="12">
        <v>5</v>
      </c>
      <c r="HX7" s="12">
        <v>16.3</v>
      </c>
      <c r="HY7" s="12"/>
      <c r="HZ7" s="12">
        <v>14.8</v>
      </c>
      <c r="IA7" s="12"/>
      <c r="IB7" s="12"/>
      <c r="IC7" s="12">
        <v>3.5</v>
      </c>
      <c r="ID7" s="12"/>
      <c r="IE7" s="12">
        <v>16.3</v>
      </c>
      <c r="IF7" s="12">
        <v>4</v>
      </c>
      <c r="IG7" s="12"/>
      <c r="IH7" s="12">
        <v>25.4</v>
      </c>
      <c r="II7" s="12"/>
      <c r="IJ7" s="12"/>
      <c r="IK7" s="12"/>
      <c r="IL7" s="12">
        <v>16.3</v>
      </c>
      <c r="IM7" s="12">
        <v>4.5</v>
      </c>
      <c r="IN7" s="12"/>
      <c r="IO7" s="12">
        <v>3.5</v>
      </c>
      <c r="IP7" s="12"/>
      <c r="IQ7" s="12">
        <v>5.8</v>
      </c>
      <c r="IR7" s="12"/>
      <c r="IS7" s="12">
        <v>16.3</v>
      </c>
      <c r="IT7" s="12"/>
      <c r="IU7" s="12">
        <v>3.5</v>
      </c>
      <c r="IV7" s="12">
        <v>1.5</v>
      </c>
      <c r="IW7" s="12"/>
      <c r="IX7" s="12"/>
      <c r="IY7" s="12"/>
      <c r="IZ7" s="12">
        <v>20.3</v>
      </c>
      <c r="JA7" s="12"/>
      <c r="JB7" s="12">
        <v>7.2</v>
      </c>
      <c r="JC7" s="12"/>
      <c r="JD7" s="12"/>
      <c r="JE7" s="12">
        <v>7.1</v>
      </c>
      <c r="JF7" s="12"/>
      <c r="JG7" s="12">
        <v>22.2</v>
      </c>
      <c r="JH7" s="12"/>
      <c r="JI7" s="12">
        <v>5.0999999999999996</v>
      </c>
      <c r="JJ7" s="12"/>
      <c r="JK7" s="12"/>
      <c r="JL7" s="12">
        <v>4.8</v>
      </c>
      <c r="JM7" s="12"/>
      <c r="JN7" s="12">
        <v>18.7</v>
      </c>
      <c r="JO7" s="12"/>
      <c r="JP7" s="12"/>
      <c r="JQ7" s="12">
        <v>6.1</v>
      </c>
      <c r="JR7" s="12"/>
      <c r="JS7" s="12"/>
      <c r="JT7" s="12"/>
      <c r="JU7" s="12">
        <v>18.899999999999999</v>
      </c>
      <c r="JV7" s="12"/>
      <c r="JW7" s="12"/>
      <c r="JX7" s="12">
        <v>4.8</v>
      </c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>
        <f t="shared" si="9"/>
        <v>0</v>
      </c>
      <c r="NP7" s="12">
        <f t="shared" si="10"/>
        <v>0</v>
      </c>
      <c r="NQ7" s="12">
        <f t="shared" si="11"/>
        <v>0</v>
      </c>
      <c r="NR7" s="12">
        <f t="shared" si="12"/>
        <v>0</v>
      </c>
      <c r="NS7" s="12">
        <f t="shared" si="13"/>
        <v>158.19999999999996</v>
      </c>
      <c r="NT7" s="12">
        <f t="shared" si="14"/>
        <v>0</v>
      </c>
      <c r="NU7" s="12">
        <f t="shared" si="15"/>
        <v>0</v>
      </c>
      <c r="NV7" s="12">
        <f t="shared" si="16"/>
        <v>151.4</v>
      </c>
      <c r="NW7" s="12">
        <f t="shared" si="17"/>
        <v>115.2</v>
      </c>
      <c r="NX7" s="12">
        <f t="shared" si="18"/>
        <v>0</v>
      </c>
      <c r="NY7" s="12">
        <f t="shared" si="19"/>
        <v>0</v>
      </c>
      <c r="NZ7" s="12">
        <f t="shared" si="20"/>
        <v>0</v>
      </c>
      <c r="OA7" s="12">
        <f t="shared" si="21"/>
        <v>424.80000000000007</v>
      </c>
      <c r="OB7" s="13">
        <f t="shared" si="22"/>
        <v>50</v>
      </c>
      <c r="OC7" s="13"/>
    </row>
    <row r="8" spans="1:428" s="14" customFormat="1" x14ac:dyDescent="0.3">
      <c r="A8" s="15" t="s">
        <v>213</v>
      </c>
      <c r="B8" s="10" t="s">
        <v>209</v>
      </c>
      <c r="C8" s="10" t="s">
        <v>210</v>
      </c>
      <c r="D8" s="10" t="s">
        <v>10</v>
      </c>
      <c r="E8" s="11"/>
      <c r="F8" s="11"/>
      <c r="G8" s="11">
        <f>SUM(M8:NN8)</f>
        <v>6.4</v>
      </c>
      <c r="H8" s="11"/>
      <c r="I8" s="57"/>
      <c r="J8" s="57">
        <f>+BP8</f>
        <v>6.4</v>
      </c>
      <c r="K8" s="57"/>
      <c r="L8" s="57">
        <f>+G8-I8-J8-K8</f>
        <v>0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>
        <v>6.4</v>
      </c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>
        <f t="shared" si="9"/>
        <v>0</v>
      </c>
      <c r="NP8" s="12">
        <f t="shared" si="10"/>
        <v>6.4</v>
      </c>
      <c r="NQ8" s="12">
        <f t="shared" si="11"/>
        <v>0</v>
      </c>
      <c r="NR8" s="12">
        <f t="shared" si="12"/>
        <v>0</v>
      </c>
      <c r="NS8" s="12">
        <f t="shared" si="13"/>
        <v>0</v>
      </c>
      <c r="NT8" s="12">
        <f t="shared" si="14"/>
        <v>0</v>
      </c>
      <c r="NU8" s="12">
        <f t="shared" si="15"/>
        <v>0</v>
      </c>
      <c r="NV8" s="12">
        <f t="shared" si="16"/>
        <v>0</v>
      </c>
      <c r="NW8" s="12">
        <f t="shared" si="17"/>
        <v>0</v>
      </c>
      <c r="NX8" s="12">
        <f t="shared" si="18"/>
        <v>0</v>
      </c>
      <c r="NY8" s="12">
        <f t="shared" si="19"/>
        <v>0</v>
      </c>
      <c r="NZ8" s="12">
        <f t="shared" si="20"/>
        <v>0</v>
      </c>
      <c r="OA8" s="12">
        <f t="shared" si="21"/>
        <v>6.4</v>
      </c>
      <c r="OB8" s="13">
        <f t="shared" si="22"/>
        <v>1</v>
      </c>
      <c r="OC8" s="13"/>
    </row>
    <row r="9" spans="1:428" s="14" customFormat="1" x14ac:dyDescent="0.3">
      <c r="A9" s="15" t="s">
        <v>46</v>
      </c>
      <c r="B9" s="10" t="s">
        <v>13</v>
      </c>
      <c r="C9" s="10" t="s">
        <v>14</v>
      </c>
      <c r="D9" s="10" t="s">
        <v>7</v>
      </c>
      <c r="E9" s="11">
        <f>SUM(M9:NN9)</f>
        <v>2207.1999999999971</v>
      </c>
      <c r="F9" s="11"/>
      <c r="G9" s="11"/>
      <c r="H9" s="11"/>
      <c r="I9" s="57">
        <f>+O9+R9+U9+W9+X9+AC9+AF9+AJ9+AL9+AM9+AW9+AX9+BE9+BF9+BH9+BI9+BK9+BL9+BM9+BN9+BP9+BR9+BT9+BZ9+CA9+CB9+CC9+CP9+CR9+CZ9+DD9+DJ9+DM9+DO9+DP9+DR9+DU9+DX9+DY9+EA9+EB9+EE9+EF9+EG9+EH9+EP9+ER9+ES9+EU9+FC9+FG9+FI9+FK9+FM9+FT9+FU9+FV9+FW9+GD9+GF9+GJ9+GR9+GV9+HB9+HG9+HT9+IK9+IN9+IO9+IR9+IT9+IX9+JF9+JJ9+JO9+JQ9+JR9+JT9+JW9+KA9+KB9+KD9+KK9+KL9+KO9+KP9+KQ9+KS9+KV9+KX9+KZ9+LC9+LD9+LF9+LH9+LJ9+LK9+LL9+LN9+LO9+LQ9+LR9+LS9+LT9+LU9+LV9+LX9+LY9+MB9+ME9+MG9+MJ9+MQ9+MU9+MV9+MW9+ND9+NG9+NH9+NL9+NK9</f>
        <v>391.40000000000009</v>
      </c>
      <c r="J9" s="57">
        <f>+N9+Q9+S9+T9+Y9+AA9+AB9+AD9+AE9+AG9+AH9+AI9+AK9+AN9+AO9+AR9+AS9+AT9+AU9+AV9+AY9+AZ9+BA9+BB9+BC9+BD9+BG9+BJ9+BQ9+BS9+BV9+BW9+BX9+BY9+CD9+CE9+CG9+CI9+CJ9+CK9+CM9+CO9+CQ9+CS9+CT9+CW9+CY9+DB9+DE9+DH9+DK9+DL9+DN9+DS9+DV9+DZ9+EI9+EK9+EL9+EM9+EN9+EO9+EX9+EY9+FA9+FD9+FE9+FJ9+FO9+FP9+FQ9+FR9+FY9+GE9+GL9+GM9+GT9+HA9+HD9+HH9+HO9+HV9+HW9+HZ9+IB9+IC9+ID9+IE9+IF9+IG9+IH9+II9+IJ9+IM9+IP9+IW9+JA9+JB9+JC9+JE9+JG9+JI9+JK9+JL9+JM9+JP9+JS9+JU9+JZ9+KC9+KE9+KM9+KR9+KW9+KY9+LA9+LG9+LI9+LM9+LP9+LW9+LZ9+MA9+MC9+MH9+MI9+ML9+MM9+MO9+MP9+MY9+MZ9+NA9+NB9+NC9++NE9+NF9+NJ9+NM9</f>
        <v>960.30000000000052</v>
      </c>
      <c r="K9" s="57">
        <f>+M9+P9+CH9+CL9+CN9+CV9+CX9+DA9+DC9+DQ9+DW9+FL9+FN9+FS9+FX9+FZ9+GA9+GB9+GC9+GH9+GO9+GS9+GU9+GW9+GY9+HC9+HF9+HI9+HJ9+HL9+HN9+HR9+HU9+HX9+IA9+IL9+IY9+JD9+JN9+JV9+JX9+KG9+KH9+KI9+KJ9+KT9+KU9+KF9+MR9+MK9</f>
        <v>855.50000000000045</v>
      </c>
      <c r="L9" s="57">
        <f>+E9-I9-J9-K9</f>
        <v>-3.979039320256561E-12</v>
      </c>
      <c r="M9" s="12">
        <v>13.2</v>
      </c>
      <c r="N9" s="12">
        <v>9.6999999999999993</v>
      </c>
      <c r="O9" s="12">
        <v>2</v>
      </c>
      <c r="P9" s="12">
        <v>11.4</v>
      </c>
      <c r="Q9" s="12">
        <v>7.2</v>
      </c>
      <c r="R9" s="12">
        <v>4.7</v>
      </c>
      <c r="S9" s="12">
        <v>5.0999999999999996</v>
      </c>
      <c r="T9" s="12">
        <v>8.1</v>
      </c>
      <c r="U9" s="12">
        <v>3.9</v>
      </c>
      <c r="V9" s="12"/>
      <c r="W9" s="12">
        <v>4</v>
      </c>
      <c r="X9" s="12">
        <v>3.2</v>
      </c>
      <c r="Y9" s="12">
        <v>6.2</v>
      </c>
      <c r="Z9" s="12"/>
      <c r="AA9" s="12">
        <v>7</v>
      </c>
      <c r="AB9" s="12">
        <v>5.0999999999999996</v>
      </c>
      <c r="AC9" s="12">
        <v>2.2000000000000002</v>
      </c>
      <c r="AD9" s="12">
        <v>5.3</v>
      </c>
      <c r="AE9" s="12">
        <v>8.6999999999999993</v>
      </c>
      <c r="AF9" s="12">
        <v>3</v>
      </c>
      <c r="AG9" s="12">
        <v>6.5</v>
      </c>
      <c r="AH9" s="12">
        <v>7</v>
      </c>
      <c r="AI9" s="12">
        <v>5.3</v>
      </c>
      <c r="AJ9" s="12">
        <v>4.0999999999999996</v>
      </c>
      <c r="AK9" s="12">
        <v>7.7</v>
      </c>
      <c r="AL9" s="12">
        <v>4.4000000000000004</v>
      </c>
      <c r="AM9" s="12">
        <v>4.5</v>
      </c>
      <c r="AN9" s="12">
        <v>5.7</v>
      </c>
      <c r="AO9" s="12">
        <v>7.2</v>
      </c>
      <c r="AP9" s="12"/>
      <c r="AQ9" s="12"/>
      <c r="AR9" s="12">
        <v>7.2</v>
      </c>
      <c r="AS9" s="12">
        <v>7.2</v>
      </c>
      <c r="AT9" s="12">
        <v>9.9</v>
      </c>
      <c r="AU9" s="12">
        <v>5.6</v>
      </c>
      <c r="AV9" s="12">
        <v>9.1999999999999993</v>
      </c>
      <c r="AW9" s="12">
        <v>4</v>
      </c>
      <c r="AX9" s="12">
        <v>4.5</v>
      </c>
      <c r="AY9" s="12">
        <v>6.7</v>
      </c>
      <c r="AZ9" s="12">
        <v>5.2</v>
      </c>
      <c r="BA9" s="12">
        <v>6.7</v>
      </c>
      <c r="BB9" s="12">
        <v>6.3</v>
      </c>
      <c r="BC9" s="12">
        <v>7</v>
      </c>
      <c r="BD9" s="12">
        <v>8.1999999999999993</v>
      </c>
      <c r="BE9" s="12">
        <v>4.5</v>
      </c>
      <c r="BF9" s="12">
        <v>2</v>
      </c>
      <c r="BG9" s="12">
        <v>6.1</v>
      </c>
      <c r="BH9" s="12">
        <v>4.2</v>
      </c>
      <c r="BI9" s="12">
        <v>3.5</v>
      </c>
      <c r="BJ9" s="12">
        <v>7</v>
      </c>
      <c r="BK9" s="12">
        <v>2</v>
      </c>
      <c r="BL9" s="12">
        <v>4.2</v>
      </c>
      <c r="BM9" s="12">
        <v>4</v>
      </c>
      <c r="BN9" s="12">
        <v>2.4</v>
      </c>
      <c r="BO9" s="12"/>
      <c r="BP9" s="12">
        <v>2.5</v>
      </c>
      <c r="BQ9" s="12">
        <v>7</v>
      </c>
      <c r="BR9" s="12">
        <v>3.1</v>
      </c>
      <c r="BS9" s="12">
        <v>5.8</v>
      </c>
      <c r="BT9" s="12">
        <v>2.8</v>
      </c>
      <c r="BU9" s="12"/>
      <c r="BV9" s="12">
        <v>7.5</v>
      </c>
      <c r="BW9" s="12">
        <v>5.8</v>
      </c>
      <c r="BX9" s="12">
        <v>7</v>
      </c>
      <c r="BY9" s="12">
        <v>5.4</v>
      </c>
      <c r="BZ9" s="12">
        <v>2.5</v>
      </c>
      <c r="CA9" s="12">
        <v>2</v>
      </c>
      <c r="CB9" s="12">
        <v>4.2</v>
      </c>
      <c r="CC9" s="12">
        <v>3.6</v>
      </c>
      <c r="CD9" s="12">
        <v>7</v>
      </c>
      <c r="CE9" s="12">
        <v>7.6</v>
      </c>
      <c r="CF9" s="12"/>
      <c r="CG9" s="12">
        <v>5.2</v>
      </c>
      <c r="CH9" s="12">
        <v>11.2</v>
      </c>
      <c r="CI9" s="12">
        <v>5.0999999999999996</v>
      </c>
      <c r="CJ9" s="12">
        <v>8.3000000000000007</v>
      </c>
      <c r="CK9" s="12">
        <v>7</v>
      </c>
      <c r="CL9" s="12">
        <v>19.5</v>
      </c>
      <c r="CM9" s="12">
        <v>6.7</v>
      </c>
      <c r="CN9" s="12">
        <v>11</v>
      </c>
      <c r="CO9" s="12">
        <v>5.5</v>
      </c>
      <c r="CP9" s="12">
        <v>4.2</v>
      </c>
      <c r="CQ9" s="12">
        <v>6</v>
      </c>
      <c r="CR9" s="12">
        <v>1.5</v>
      </c>
      <c r="CS9" s="12">
        <v>7</v>
      </c>
      <c r="CT9" s="12">
        <v>7.4</v>
      </c>
      <c r="CU9" s="12"/>
      <c r="CV9" s="12">
        <v>16.7</v>
      </c>
      <c r="CW9" s="12">
        <v>5.7</v>
      </c>
      <c r="CX9" s="12">
        <v>12.6</v>
      </c>
      <c r="CY9" s="12">
        <v>5.0999999999999996</v>
      </c>
      <c r="CZ9" s="12">
        <v>3.1</v>
      </c>
      <c r="DA9" s="12">
        <v>11</v>
      </c>
      <c r="DB9" s="12">
        <v>5.2</v>
      </c>
      <c r="DC9" s="12">
        <v>20.5</v>
      </c>
      <c r="DD9" s="12">
        <v>4.5</v>
      </c>
      <c r="DE9" s="12">
        <v>7</v>
      </c>
      <c r="DF9" s="12"/>
      <c r="DG9" s="12"/>
      <c r="DH9" s="12">
        <v>5.8</v>
      </c>
      <c r="DI9" s="12"/>
      <c r="DJ9" s="12">
        <v>3.2</v>
      </c>
      <c r="DK9" s="12">
        <v>8.6</v>
      </c>
      <c r="DL9" s="12">
        <v>7</v>
      </c>
      <c r="DM9" s="12">
        <v>4.0999999999999996</v>
      </c>
      <c r="DN9" s="12">
        <v>9.1</v>
      </c>
      <c r="DO9" s="12">
        <v>4.5</v>
      </c>
      <c r="DP9" s="12">
        <v>3.8</v>
      </c>
      <c r="DQ9" s="12">
        <v>11.2</v>
      </c>
      <c r="DR9" s="12">
        <v>4.3</v>
      </c>
      <c r="DS9" s="12">
        <v>7</v>
      </c>
      <c r="DT9" s="12"/>
      <c r="DU9" s="12">
        <v>4</v>
      </c>
      <c r="DV9" s="12">
        <v>6.2</v>
      </c>
      <c r="DW9" s="12">
        <v>10.1</v>
      </c>
      <c r="DX9" s="12">
        <v>2.4</v>
      </c>
      <c r="DY9" s="12">
        <v>2.2999999999999998</v>
      </c>
      <c r="DZ9" s="12">
        <v>7</v>
      </c>
      <c r="EA9" s="12">
        <v>2.6</v>
      </c>
      <c r="EB9" s="12">
        <v>3.3</v>
      </c>
      <c r="EC9" s="12"/>
      <c r="ED9" s="12"/>
      <c r="EE9" s="12">
        <v>2.2000000000000002</v>
      </c>
      <c r="EF9" s="12">
        <v>1</v>
      </c>
      <c r="EG9" s="12">
        <v>2.2000000000000002</v>
      </c>
      <c r="EH9" s="12">
        <v>2.5</v>
      </c>
      <c r="EI9" s="12">
        <v>9.5</v>
      </c>
      <c r="EJ9" s="12"/>
      <c r="EK9" s="12">
        <v>5.0999999999999996</v>
      </c>
      <c r="EL9" s="12">
        <v>10</v>
      </c>
      <c r="EM9" s="12">
        <v>10</v>
      </c>
      <c r="EN9" s="12">
        <v>7.9</v>
      </c>
      <c r="EO9" s="12">
        <v>7</v>
      </c>
      <c r="EP9" s="12">
        <v>3.2</v>
      </c>
      <c r="EQ9" s="12"/>
      <c r="ER9" s="12">
        <v>3.6</v>
      </c>
      <c r="ES9" s="12">
        <v>2.2999999999999998</v>
      </c>
      <c r="ET9" s="12"/>
      <c r="EU9" s="12">
        <v>2.6</v>
      </c>
      <c r="EV9" s="12"/>
      <c r="EW9" s="12"/>
      <c r="EX9" s="12">
        <v>7.7</v>
      </c>
      <c r="EY9" s="12">
        <v>7.4</v>
      </c>
      <c r="EZ9" s="12"/>
      <c r="FA9" s="12">
        <v>8.8000000000000007</v>
      </c>
      <c r="FB9" s="12"/>
      <c r="FC9" s="12">
        <v>4.5</v>
      </c>
      <c r="FD9" s="12">
        <v>7</v>
      </c>
      <c r="FE9" s="12">
        <v>6.5</v>
      </c>
      <c r="FF9" s="12"/>
      <c r="FG9" s="12">
        <v>3</v>
      </c>
      <c r="FH9" s="12"/>
      <c r="FI9" s="12">
        <v>1.5</v>
      </c>
      <c r="FJ9" s="12">
        <v>7</v>
      </c>
      <c r="FK9" s="12">
        <v>1.5</v>
      </c>
      <c r="FL9" s="12">
        <v>12.4</v>
      </c>
      <c r="FM9" s="12">
        <v>2.2000000000000002</v>
      </c>
      <c r="FN9" s="12">
        <v>12.6</v>
      </c>
      <c r="FO9" s="12">
        <v>6.1</v>
      </c>
      <c r="FP9" s="12">
        <v>5.2</v>
      </c>
      <c r="FQ9" s="12">
        <v>9.1</v>
      </c>
      <c r="FR9" s="12">
        <v>9.6</v>
      </c>
      <c r="FS9" s="12">
        <v>16.100000000000001</v>
      </c>
      <c r="FT9" s="12">
        <v>3</v>
      </c>
      <c r="FU9" s="12">
        <v>4.4000000000000004</v>
      </c>
      <c r="FV9" s="12">
        <v>4.9000000000000004</v>
      </c>
      <c r="FW9" s="12">
        <v>2.2000000000000002</v>
      </c>
      <c r="FX9" s="12">
        <v>19.2</v>
      </c>
      <c r="FY9" s="12">
        <v>7</v>
      </c>
      <c r="FZ9" s="12">
        <v>13.4</v>
      </c>
      <c r="GA9" s="12">
        <v>19.399999999999999</v>
      </c>
      <c r="GB9" s="12">
        <v>15.6</v>
      </c>
      <c r="GC9" s="12">
        <v>19.100000000000001</v>
      </c>
      <c r="GD9" s="12">
        <v>2</v>
      </c>
      <c r="GE9" s="12">
        <v>7</v>
      </c>
      <c r="GF9" s="12">
        <v>2</v>
      </c>
      <c r="GG9" s="12"/>
      <c r="GH9" s="12">
        <v>16.600000000000001</v>
      </c>
      <c r="GI9" s="12"/>
      <c r="GJ9" s="12">
        <v>2.1</v>
      </c>
      <c r="GK9" s="12"/>
      <c r="GL9" s="12">
        <v>6.8</v>
      </c>
      <c r="GM9" s="12">
        <v>7</v>
      </c>
      <c r="GN9" s="12"/>
      <c r="GO9" s="12">
        <v>14.5</v>
      </c>
      <c r="GP9" s="12"/>
      <c r="GQ9" s="12"/>
      <c r="GR9" s="12">
        <v>2.1</v>
      </c>
      <c r="GS9" s="12">
        <v>19.100000000000001</v>
      </c>
      <c r="GT9" s="12">
        <v>7</v>
      </c>
      <c r="GU9" s="12">
        <v>20.100000000000001</v>
      </c>
      <c r="GV9" s="12">
        <v>2.5</v>
      </c>
      <c r="GW9" s="12">
        <v>12</v>
      </c>
      <c r="GX9" s="12"/>
      <c r="GY9" s="12">
        <v>15.8</v>
      </c>
      <c r="GZ9" s="12"/>
      <c r="HA9" s="12">
        <v>7</v>
      </c>
      <c r="HB9" s="12">
        <v>1.5</v>
      </c>
      <c r="HC9" s="12">
        <v>15.1</v>
      </c>
      <c r="HD9" s="12">
        <v>5.9</v>
      </c>
      <c r="HE9" s="12"/>
      <c r="HF9" s="12">
        <v>10.1</v>
      </c>
      <c r="HG9" s="12">
        <v>3</v>
      </c>
      <c r="HH9" s="12">
        <v>9.5</v>
      </c>
      <c r="HI9" s="12">
        <v>15.6</v>
      </c>
      <c r="HJ9" s="12">
        <v>18.600000000000001</v>
      </c>
      <c r="HK9" s="12"/>
      <c r="HL9" s="12">
        <v>21.8</v>
      </c>
      <c r="HM9" s="12"/>
      <c r="HN9" s="12">
        <v>19.600000000000001</v>
      </c>
      <c r="HO9" s="12">
        <v>9</v>
      </c>
      <c r="HP9" s="12"/>
      <c r="HQ9" s="12"/>
      <c r="HR9" s="12">
        <v>24.9</v>
      </c>
      <c r="HS9" s="12"/>
      <c r="HT9" s="12">
        <v>4.2</v>
      </c>
      <c r="HU9" s="12">
        <v>27.4</v>
      </c>
      <c r="HV9" s="12">
        <v>7</v>
      </c>
      <c r="HW9" s="12">
        <v>6.3</v>
      </c>
      <c r="HX9" s="12">
        <v>15.1</v>
      </c>
      <c r="HY9" s="12"/>
      <c r="HZ9" s="12">
        <v>6.2</v>
      </c>
      <c r="IA9" s="12">
        <v>10.1</v>
      </c>
      <c r="IB9" s="12">
        <v>7</v>
      </c>
      <c r="IC9" s="12">
        <v>7.1</v>
      </c>
      <c r="ID9" s="12">
        <v>7.2</v>
      </c>
      <c r="IE9" s="12">
        <v>7.1</v>
      </c>
      <c r="IF9" s="12">
        <v>5.0999999999999996</v>
      </c>
      <c r="IG9" s="12">
        <v>5.6</v>
      </c>
      <c r="IH9" s="12">
        <v>6.9</v>
      </c>
      <c r="II9" s="12">
        <v>7</v>
      </c>
      <c r="IJ9" s="12">
        <v>6.2</v>
      </c>
      <c r="IK9" s="12">
        <v>3.1</v>
      </c>
      <c r="IL9" s="12">
        <v>22.5</v>
      </c>
      <c r="IM9" s="12">
        <v>5.0999999999999996</v>
      </c>
      <c r="IN9" s="12">
        <v>4.7</v>
      </c>
      <c r="IO9" s="12">
        <v>3.6</v>
      </c>
      <c r="IP9" s="12">
        <v>7</v>
      </c>
      <c r="IQ9" s="12"/>
      <c r="IR9" s="12">
        <v>3</v>
      </c>
      <c r="IS9" s="12"/>
      <c r="IT9" s="12">
        <v>3</v>
      </c>
      <c r="IU9" s="12"/>
      <c r="IV9" s="12"/>
      <c r="IW9" s="12">
        <v>7</v>
      </c>
      <c r="IX9" s="12">
        <v>3.6</v>
      </c>
      <c r="IY9" s="12">
        <v>16.600000000000001</v>
      </c>
      <c r="IZ9" s="12"/>
      <c r="JA9" s="12">
        <v>8.4</v>
      </c>
      <c r="JB9" s="12">
        <v>5.2</v>
      </c>
      <c r="JC9" s="12">
        <v>9.6999999999999993</v>
      </c>
      <c r="JD9" s="12">
        <v>17.2</v>
      </c>
      <c r="JE9" s="12">
        <v>7</v>
      </c>
      <c r="JF9" s="12">
        <v>3.5</v>
      </c>
      <c r="JG9" s="12">
        <v>5.5</v>
      </c>
      <c r="JH9" s="12"/>
      <c r="JI9" s="12">
        <v>6.4</v>
      </c>
      <c r="JJ9" s="12">
        <v>4.4000000000000004</v>
      </c>
      <c r="JK9" s="12">
        <v>7.2</v>
      </c>
      <c r="JL9" s="12">
        <v>7</v>
      </c>
      <c r="JM9" s="12">
        <v>6.1</v>
      </c>
      <c r="JN9" s="12">
        <v>20.2</v>
      </c>
      <c r="JO9" s="12">
        <v>4.7</v>
      </c>
      <c r="JP9" s="12">
        <v>5.4</v>
      </c>
      <c r="JQ9" s="12">
        <v>3</v>
      </c>
      <c r="JR9" s="12">
        <v>2.5</v>
      </c>
      <c r="JS9" s="12">
        <v>7</v>
      </c>
      <c r="JT9" s="12">
        <v>3.1</v>
      </c>
      <c r="JU9" s="12">
        <v>9.1999999999999993</v>
      </c>
      <c r="JV9" s="12">
        <v>17.7</v>
      </c>
      <c r="JW9" s="12">
        <v>5</v>
      </c>
      <c r="JX9" s="12">
        <v>19.2</v>
      </c>
      <c r="JY9" s="12"/>
      <c r="JZ9" s="12">
        <v>7</v>
      </c>
      <c r="KA9" s="12">
        <v>1.5</v>
      </c>
      <c r="KB9" s="12">
        <v>2.2000000000000002</v>
      </c>
      <c r="KC9" s="12">
        <v>6.6</v>
      </c>
      <c r="KD9" s="12">
        <v>4.2</v>
      </c>
      <c r="KE9" s="12">
        <v>6.3</v>
      </c>
      <c r="KF9" s="12">
        <v>16.5</v>
      </c>
      <c r="KG9" s="12">
        <v>34</v>
      </c>
      <c r="KH9" s="12">
        <v>17.600000000000001</v>
      </c>
      <c r="KI9" s="12">
        <v>40.1</v>
      </c>
      <c r="KJ9" s="12">
        <v>26.4</v>
      </c>
      <c r="KK9" s="12">
        <v>4.0999999999999996</v>
      </c>
      <c r="KL9" s="12">
        <v>2.8</v>
      </c>
      <c r="KM9" s="12">
        <v>9.4</v>
      </c>
      <c r="KN9" s="12"/>
      <c r="KO9" s="12">
        <v>2.5</v>
      </c>
      <c r="KP9" s="12">
        <v>3.1</v>
      </c>
      <c r="KQ9" s="12">
        <v>2.6</v>
      </c>
      <c r="KR9" s="12">
        <v>7.9</v>
      </c>
      <c r="KS9" s="12">
        <v>2.6</v>
      </c>
      <c r="KT9" s="12">
        <v>19.100000000000001</v>
      </c>
      <c r="KU9" s="12">
        <v>12.4</v>
      </c>
      <c r="KV9" s="12">
        <v>3.6</v>
      </c>
      <c r="KW9" s="12">
        <v>5.4</v>
      </c>
      <c r="KX9" s="12">
        <v>3</v>
      </c>
      <c r="KY9" s="12">
        <v>6.1</v>
      </c>
      <c r="KZ9" s="12">
        <v>2.8</v>
      </c>
      <c r="LA9" s="12">
        <v>7</v>
      </c>
      <c r="LB9" s="12"/>
      <c r="LC9" s="12">
        <v>1</v>
      </c>
      <c r="LD9" s="12">
        <v>2.2000000000000002</v>
      </c>
      <c r="LE9" s="12"/>
      <c r="LF9" s="12">
        <v>4.8</v>
      </c>
      <c r="LG9" s="12">
        <v>5.2</v>
      </c>
      <c r="LH9" s="12">
        <v>4.9000000000000004</v>
      </c>
      <c r="LI9" s="12">
        <v>7</v>
      </c>
      <c r="LJ9" s="12">
        <v>2.6</v>
      </c>
      <c r="LK9" s="12">
        <v>4.5</v>
      </c>
      <c r="LL9" s="12">
        <v>4.8</v>
      </c>
      <c r="LM9" s="12">
        <v>5.0999999999999996</v>
      </c>
      <c r="LN9" s="12">
        <v>4</v>
      </c>
      <c r="LO9" s="12">
        <v>4.7</v>
      </c>
      <c r="LP9" s="12">
        <v>7</v>
      </c>
      <c r="LQ9" s="12">
        <v>2.4</v>
      </c>
      <c r="LR9" s="12">
        <v>2.1</v>
      </c>
      <c r="LS9" s="12">
        <v>2.2000000000000002</v>
      </c>
      <c r="LT9" s="12">
        <v>2.2999999999999998</v>
      </c>
      <c r="LU9" s="12">
        <v>4.0999999999999996</v>
      </c>
      <c r="LV9" s="12">
        <v>2.2999999999999998</v>
      </c>
      <c r="LW9" s="12">
        <v>7</v>
      </c>
      <c r="LX9" s="12">
        <v>2.6</v>
      </c>
      <c r="LY9" s="12">
        <v>2.7</v>
      </c>
      <c r="LZ9" s="12">
        <v>5.8</v>
      </c>
      <c r="MA9" s="12">
        <v>5.0999999999999996</v>
      </c>
      <c r="MB9" s="12">
        <v>4.0999999999999996</v>
      </c>
      <c r="MC9" s="12">
        <v>7</v>
      </c>
      <c r="MD9" s="12"/>
      <c r="ME9" s="12">
        <v>3.8</v>
      </c>
      <c r="MF9" s="12"/>
      <c r="MG9" s="12">
        <v>2</v>
      </c>
      <c r="MH9" s="12">
        <v>5.2</v>
      </c>
      <c r="MI9" s="12">
        <v>9.1</v>
      </c>
      <c r="MJ9" s="12">
        <v>2.5</v>
      </c>
      <c r="MK9" s="12">
        <v>12.3</v>
      </c>
      <c r="ML9" s="12">
        <v>7.2</v>
      </c>
      <c r="MM9" s="12">
        <v>9.1999999999999993</v>
      </c>
      <c r="MN9" s="12"/>
      <c r="MO9" s="12">
        <v>6.7</v>
      </c>
      <c r="MP9" s="12">
        <v>9.6</v>
      </c>
      <c r="MQ9" s="12">
        <v>2.7</v>
      </c>
      <c r="MR9" s="12">
        <v>11.1</v>
      </c>
      <c r="MS9" s="12"/>
      <c r="MT9" s="12"/>
      <c r="MU9" s="12">
        <v>4.8</v>
      </c>
      <c r="MV9" s="12">
        <v>3</v>
      </c>
      <c r="MW9" s="12">
        <v>4.2</v>
      </c>
      <c r="MX9" s="12"/>
      <c r="MY9" s="12">
        <v>7</v>
      </c>
      <c r="MZ9" s="12">
        <v>6.1</v>
      </c>
      <c r="NA9" s="12">
        <v>5.2</v>
      </c>
      <c r="NB9" s="12">
        <v>5.5</v>
      </c>
      <c r="NC9" s="12">
        <v>5.5</v>
      </c>
      <c r="ND9" s="12">
        <v>3.1</v>
      </c>
      <c r="NE9" s="12">
        <v>5.7</v>
      </c>
      <c r="NF9" s="12">
        <v>9.5</v>
      </c>
      <c r="NG9" s="12">
        <v>4.9000000000000004</v>
      </c>
      <c r="NH9" s="12">
        <v>4.7</v>
      </c>
      <c r="NI9" s="12"/>
      <c r="NJ9" s="12">
        <v>5.8</v>
      </c>
      <c r="NK9" s="12">
        <v>5</v>
      </c>
      <c r="NL9" s="12">
        <v>4.2</v>
      </c>
      <c r="NM9" s="12">
        <v>7</v>
      </c>
      <c r="NN9" s="12"/>
      <c r="NO9" s="12">
        <f t="shared" si="9"/>
        <v>162.39999999999998</v>
      </c>
      <c r="NP9" s="12">
        <f t="shared" si="10"/>
        <v>148.80000000000004</v>
      </c>
      <c r="NQ9" s="12">
        <f t="shared" si="11"/>
        <v>198.29999999999998</v>
      </c>
      <c r="NR9" s="12">
        <f t="shared" si="12"/>
        <v>157.79999999999998</v>
      </c>
      <c r="NS9" s="12">
        <f t="shared" si="13"/>
        <v>114</v>
      </c>
      <c r="NT9" s="12">
        <f t="shared" si="14"/>
        <v>228.00000000000003</v>
      </c>
      <c r="NU9" s="12">
        <f t="shared" si="15"/>
        <v>236.79999999999998</v>
      </c>
      <c r="NV9" s="12">
        <f t="shared" si="16"/>
        <v>212.39999999999995</v>
      </c>
      <c r="NW9" s="12">
        <f t="shared" si="17"/>
        <v>218.79999999999995</v>
      </c>
      <c r="NX9" s="12">
        <f t="shared" si="18"/>
        <v>253</v>
      </c>
      <c r="NY9" s="12">
        <f t="shared" si="19"/>
        <v>124.39999999999998</v>
      </c>
      <c r="NZ9" s="12">
        <f t="shared" si="20"/>
        <v>152.5</v>
      </c>
      <c r="OA9" s="12">
        <f t="shared" si="21"/>
        <v>2207.1999999999971</v>
      </c>
      <c r="OB9" s="13">
        <f t="shared" si="22"/>
        <v>310</v>
      </c>
      <c r="OC9" s="13"/>
    </row>
    <row r="10" spans="1:428" s="14" customFormat="1" x14ac:dyDescent="0.3">
      <c r="A10" s="15" t="s">
        <v>169</v>
      </c>
      <c r="B10" s="10" t="s">
        <v>73</v>
      </c>
      <c r="C10" s="10" t="s">
        <v>74</v>
      </c>
      <c r="D10" s="10" t="s">
        <v>7</v>
      </c>
      <c r="E10" s="11">
        <f>SUM(M10:NN10)</f>
        <v>1346.2999999999997</v>
      </c>
      <c r="F10" s="11"/>
      <c r="G10" s="11"/>
      <c r="H10" s="11"/>
      <c r="I10" s="57">
        <f>+Q10+S10+U10+V10+X10+AA10+AB10+AC10+AE10+AF10+AG10+AJ10+AL10+AM10+AN10+AO10+AP10+AR10+AS10+AT10+AU10+AW10+BB10+BC10+BD10+BE10+BF10+BG10+BH10+BI10+BK10+BM10+BO10+BP10+BQ10+BS10+BT10+CA10+CC10+CD10+CF10+CG10+CK10+CN10+CO10+CQ10+CR10+CS10+CV10+CW10+CX10+CY10+DA10+DD10+DJ10+DK10+DM10+DN10+DP10+DR10+DT10+DU10+DW10+DV10+DX10+DY10+DZ10+EB10+EC10+EE10+EF10+EG10+EH10+EI10+EJ10+EK10+EM10+EN10+EO10+EP10+EQ10+ER10+ET10+EU10+EV10+EW10+FD10+FF10+FG10+FI10+FK10+FS10+FU10+FW10+FX10+GA10+GB10+GC10+GD10+GE10+GF10+GH10+GN10+GO10+GP10+GQ10+GR10+GV10+HA10+HD10+HG10+HH10+HI10+HK10+HL10+HO10+HP10+HR10+HS10+HT10+HU10+HW10+HX10+IB10+IC10+ID10+IE10+IF10+IG10+II10+IJ10+IK10+IN10+IP10+IQ10+IS10+IU10+IX10+IY10+IZ10+JB10+JC10+JD10+JF10+JG10+JH10+JK10+JM10+JN10+JO10+JP10+JQ10+JR10+JS10+JT10+JU10+JV10+JW10+JX10+JY10+KB10+KC10+KE10+KG10+KH10+KI10+KJ10+KK10+KL10+KM10+KN10+KO10+KP10+KQ10+KR10+KS10+KT10+KU10+KV10+KW10+KX10+KY10+KZ10+LA10+LB10+LC10+LD10+LE10+SUM(LF10:MI10)+SUM(MJ10:NN10)</f>
        <v>622.70000000000005</v>
      </c>
      <c r="J10" s="57">
        <f>+N10+O10+P10+T10+W10+Y10+Z10+AH10+AI10+AQ10+AV10+AY10+AZ10+BJ10+BL10+BN10+BR10+BU10+BV10+BW10+BX10+BY10+BZ10+CB10+CE10+CI10+CJ10+CL10+CM10+CP10+CT10+CU10+CZ10+DB10+DE10+DF10+DH10+DI10+DO10+DQ10+EA10+ED10+ES10+FH10+EL10+FJ10+FL10+FM10+FN10+FO10+FR10+FT10+FV10+FY10+FZ10+GG10+GI10+GJ10+GK10+GL10+GM10+GT10+GU10+GW10+GX10+GY10+HB10+HC10+HE10+HV10+IM10+IO10+IR10+IT10+JI10</f>
        <v>502.99999999999994</v>
      </c>
      <c r="K10" s="57">
        <f>+M10+AK10+BA10+CH10+DC10+DG10+EZ10+FE10+HF10+HJ10+HM10+HN10+HQ10+IH10+IL10+JE10</f>
        <v>220.6</v>
      </c>
      <c r="L10" s="57">
        <f>+E10-I10-J10-K10</f>
        <v>-2.5579538487363607E-13</v>
      </c>
      <c r="M10" s="12">
        <v>10.3</v>
      </c>
      <c r="N10" s="12">
        <v>6.4</v>
      </c>
      <c r="O10" s="12">
        <v>5.0999999999999996</v>
      </c>
      <c r="P10" s="12">
        <v>5.3</v>
      </c>
      <c r="Q10" s="12">
        <v>0.7</v>
      </c>
      <c r="R10" s="12"/>
      <c r="S10" s="12">
        <v>1.7</v>
      </c>
      <c r="T10" s="12">
        <v>8.1</v>
      </c>
      <c r="U10" s="12">
        <v>3</v>
      </c>
      <c r="V10" s="12">
        <v>4.0999999999999996</v>
      </c>
      <c r="W10" s="12">
        <v>8.8000000000000007</v>
      </c>
      <c r="X10" s="12">
        <v>4</v>
      </c>
      <c r="Y10" s="12">
        <v>5.3</v>
      </c>
      <c r="Z10" s="12">
        <v>6.9</v>
      </c>
      <c r="AA10" s="12">
        <v>2.7</v>
      </c>
      <c r="AB10" s="12">
        <v>1.9</v>
      </c>
      <c r="AC10" s="12">
        <v>2.9</v>
      </c>
      <c r="AD10" s="12"/>
      <c r="AE10" s="12">
        <v>4.7</v>
      </c>
      <c r="AF10" s="12">
        <v>1.8</v>
      </c>
      <c r="AG10" s="12">
        <v>1.9</v>
      </c>
      <c r="AH10" s="12">
        <v>6.5</v>
      </c>
      <c r="AI10" s="12">
        <v>7.7</v>
      </c>
      <c r="AJ10" s="12">
        <v>3.8</v>
      </c>
      <c r="AK10" s="12">
        <v>10.9</v>
      </c>
      <c r="AL10" s="12">
        <v>3.3</v>
      </c>
      <c r="AM10" s="12">
        <v>3.2</v>
      </c>
      <c r="AN10" s="12">
        <v>3.5</v>
      </c>
      <c r="AO10" s="12">
        <v>1.4</v>
      </c>
      <c r="AP10" s="12">
        <v>2.2999999999999998</v>
      </c>
      <c r="AQ10" s="12">
        <v>8.1999999999999993</v>
      </c>
      <c r="AR10" s="12">
        <v>4.7</v>
      </c>
      <c r="AS10" s="12">
        <v>4.9000000000000004</v>
      </c>
      <c r="AT10" s="12">
        <v>2</v>
      </c>
      <c r="AU10" s="12">
        <v>1.8</v>
      </c>
      <c r="AV10" s="12">
        <v>9.1</v>
      </c>
      <c r="AW10" s="12">
        <v>2.2999999999999998</v>
      </c>
      <c r="AX10" s="12"/>
      <c r="AY10" s="12">
        <v>8.9</v>
      </c>
      <c r="AZ10" s="12">
        <v>7.5</v>
      </c>
      <c r="BA10" s="12">
        <v>12</v>
      </c>
      <c r="BB10" s="12">
        <v>3.3</v>
      </c>
      <c r="BC10" s="12">
        <v>4.5</v>
      </c>
      <c r="BD10" s="12">
        <v>2.7</v>
      </c>
      <c r="BE10" s="12">
        <v>0.5</v>
      </c>
      <c r="BF10" s="12">
        <v>3.7</v>
      </c>
      <c r="BG10" s="12">
        <v>3.1</v>
      </c>
      <c r="BH10" s="12">
        <v>1</v>
      </c>
      <c r="BI10" s="12">
        <v>2.2999999999999998</v>
      </c>
      <c r="BJ10" s="12">
        <v>5.2</v>
      </c>
      <c r="BK10" s="12">
        <v>1.4</v>
      </c>
      <c r="BL10" s="12">
        <v>9.8000000000000007</v>
      </c>
      <c r="BM10" s="12">
        <v>3.5</v>
      </c>
      <c r="BN10" s="12">
        <v>5.3</v>
      </c>
      <c r="BO10" s="12">
        <v>4</v>
      </c>
      <c r="BP10" s="12">
        <v>2.6</v>
      </c>
      <c r="BQ10" s="12">
        <v>5</v>
      </c>
      <c r="BR10" s="12">
        <v>7.4</v>
      </c>
      <c r="BS10" s="12">
        <v>4.2</v>
      </c>
      <c r="BT10" s="12">
        <v>2.8</v>
      </c>
      <c r="BU10" s="12">
        <v>7.5</v>
      </c>
      <c r="BV10" s="12">
        <v>5.0999999999999996</v>
      </c>
      <c r="BW10" s="12">
        <v>9</v>
      </c>
      <c r="BX10" s="12">
        <v>7.3</v>
      </c>
      <c r="BY10" s="12">
        <v>8.5</v>
      </c>
      <c r="BZ10" s="12">
        <v>6.9</v>
      </c>
      <c r="CA10" s="12">
        <v>2.4</v>
      </c>
      <c r="CB10" s="12">
        <v>5.5</v>
      </c>
      <c r="CC10" s="12">
        <v>4.7</v>
      </c>
      <c r="CD10" s="12">
        <v>2.2000000000000002</v>
      </c>
      <c r="CE10" s="12">
        <v>5.7</v>
      </c>
      <c r="CF10" s="12">
        <v>4.5999999999999996</v>
      </c>
      <c r="CG10" s="12">
        <v>3.7</v>
      </c>
      <c r="CH10" s="12">
        <v>13.2</v>
      </c>
      <c r="CI10" s="12">
        <v>7.4</v>
      </c>
      <c r="CJ10" s="12">
        <v>7.9</v>
      </c>
      <c r="CK10" s="12">
        <v>1.6</v>
      </c>
      <c r="CL10" s="12">
        <v>5.2</v>
      </c>
      <c r="CM10" s="12">
        <v>6</v>
      </c>
      <c r="CN10" s="12">
        <v>3.3</v>
      </c>
      <c r="CO10" s="12">
        <v>2.5</v>
      </c>
      <c r="CP10" s="12">
        <v>6.3</v>
      </c>
      <c r="CQ10" s="12">
        <v>0.8</v>
      </c>
      <c r="CR10" s="12">
        <v>4.9000000000000004</v>
      </c>
      <c r="CS10" s="12">
        <v>3.9</v>
      </c>
      <c r="CT10" s="12">
        <v>5.3</v>
      </c>
      <c r="CU10" s="12">
        <v>5.0999999999999996</v>
      </c>
      <c r="CV10" s="12">
        <v>4.2</v>
      </c>
      <c r="CW10" s="12">
        <v>1.5</v>
      </c>
      <c r="CX10" s="12">
        <v>1.6</v>
      </c>
      <c r="CY10" s="12">
        <v>2</v>
      </c>
      <c r="CZ10" s="12">
        <v>9.6999999999999993</v>
      </c>
      <c r="DA10" s="12">
        <v>4.3</v>
      </c>
      <c r="DB10" s="12">
        <v>9</v>
      </c>
      <c r="DC10" s="12">
        <v>11.3</v>
      </c>
      <c r="DD10" s="12">
        <v>4.5</v>
      </c>
      <c r="DE10" s="12">
        <v>5.7</v>
      </c>
      <c r="DF10" s="12">
        <v>9.6</v>
      </c>
      <c r="DG10" s="12">
        <v>14.7</v>
      </c>
      <c r="DH10" s="12">
        <v>8.3000000000000007</v>
      </c>
      <c r="DI10" s="12">
        <v>6.6</v>
      </c>
      <c r="DJ10" s="12">
        <v>4.5</v>
      </c>
      <c r="DK10" s="12">
        <v>3.7</v>
      </c>
      <c r="DL10" s="12"/>
      <c r="DM10" s="12">
        <v>3.5</v>
      </c>
      <c r="DN10" s="12">
        <v>2.4</v>
      </c>
      <c r="DO10" s="12">
        <v>6.2</v>
      </c>
      <c r="DP10" s="12">
        <v>3.1</v>
      </c>
      <c r="DQ10" s="12">
        <v>5.4</v>
      </c>
      <c r="DR10" s="12">
        <v>4</v>
      </c>
      <c r="DS10" s="12"/>
      <c r="DT10" s="12">
        <v>1.4</v>
      </c>
      <c r="DU10" s="12">
        <v>1.2</v>
      </c>
      <c r="DV10" s="12">
        <v>4.9000000000000004</v>
      </c>
      <c r="DW10" s="12">
        <v>4.0999999999999996</v>
      </c>
      <c r="DX10" s="12">
        <v>5</v>
      </c>
      <c r="DY10" s="12">
        <v>2.6</v>
      </c>
      <c r="DZ10" s="12">
        <v>3.8</v>
      </c>
      <c r="EA10" s="12">
        <v>8.8000000000000007</v>
      </c>
      <c r="EB10" s="12">
        <v>1.4</v>
      </c>
      <c r="EC10" s="12">
        <v>3.8</v>
      </c>
      <c r="ED10" s="12">
        <v>6</v>
      </c>
      <c r="EE10" s="12">
        <v>3.2</v>
      </c>
      <c r="EF10" s="12">
        <v>4.5</v>
      </c>
      <c r="EG10" s="12">
        <v>0.8</v>
      </c>
      <c r="EH10" s="12">
        <v>1.6</v>
      </c>
      <c r="EI10" s="12">
        <v>4.3</v>
      </c>
      <c r="EJ10" s="12">
        <v>3.4</v>
      </c>
      <c r="EK10" s="12">
        <v>3.8</v>
      </c>
      <c r="EL10" s="12">
        <v>6.4</v>
      </c>
      <c r="EM10" s="12">
        <v>3</v>
      </c>
      <c r="EN10" s="12">
        <v>0.8</v>
      </c>
      <c r="EO10" s="12">
        <v>0.9</v>
      </c>
      <c r="EP10" s="12">
        <v>4.9000000000000004</v>
      </c>
      <c r="EQ10" s="12">
        <v>4.2</v>
      </c>
      <c r="ER10" s="12">
        <v>2.8</v>
      </c>
      <c r="ES10" s="12">
        <v>5.0999999999999996</v>
      </c>
      <c r="ET10" s="12">
        <v>4.5999999999999996</v>
      </c>
      <c r="EU10" s="12">
        <v>3.2</v>
      </c>
      <c r="EV10" s="12">
        <v>0.7</v>
      </c>
      <c r="EW10" s="12">
        <v>3.7</v>
      </c>
      <c r="EX10" s="12">
        <v>0</v>
      </c>
      <c r="EY10" s="12"/>
      <c r="EZ10" s="12">
        <v>19</v>
      </c>
      <c r="FA10" s="12"/>
      <c r="FB10" s="12"/>
      <c r="FC10" s="12"/>
      <c r="FD10" s="12">
        <v>2.1</v>
      </c>
      <c r="FE10" s="12">
        <v>14.1</v>
      </c>
      <c r="FF10" s="12">
        <v>2.9</v>
      </c>
      <c r="FG10" s="12">
        <v>0.7</v>
      </c>
      <c r="FH10" s="12">
        <v>6</v>
      </c>
      <c r="FI10" s="12">
        <v>3.3</v>
      </c>
      <c r="FJ10" s="12">
        <v>5.4</v>
      </c>
      <c r="FK10" s="12">
        <v>4.2</v>
      </c>
      <c r="FL10" s="12">
        <v>5.7</v>
      </c>
      <c r="FM10" s="12">
        <v>7.7</v>
      </c>
      <c r="FN10" s="12">
        <v>5.5</v>
      </c>
      <c r="FO10" s="12">
        <v>5.5</v>
      </c>
      <c r="FP10" s="12"/>
      <c r="FQ10" s="12"/>
      <c r="FR10" s="12">
        <v>6.1</v>
      </c>
      <c r="FS10" s="12">
        <v>2.2999999999999998</v>
      </c>
      <c r="FT10" s="12">
        <v>5.2</v>
      </c>
      <c r="FU10" s="12">
        <v>3.3</v>
      </c>
      <c r="FV10" s="12">
        <v>5.3</v>
      </c>
      <c r="FW10" s="12">
        <v>3.8</v>
      </c>
      <c r="FX10" s="12">
        <v>1.1000000000000001</v>
      </c>
      <c r="FY10" s="12">
        <v>5.8</v>
      </c>
      <c r="FZ10" s="12">
        <v>8.6</v>
      </c>
      <c r="GA10" s="12">
        <v>3.7</v>
      </c>
      <c r="GB10" s="12">
        <v>1.6</v>
      </c>
      <c r="GC10" s="12">
        <v>3.5</v>
      </c>
      <c r="GD10" s="12">
        <v>1.9</v>
      </c>
      <c r="GE10" s="12">
        <v>4</v>
      </c>
      <c r="GF10" s="12">
        <v>3.5</v>
      </c>
      <c r="GG10" s="12">
        <v>7.6</v>
      </c>
      <c r="GH10" s="12">
        <v>5</v>
      </c>
      <c r="GI10" s="12">
        <v>6.2</v>
      </c>
      <c r="GJ10" s="12">
        <v>10</v>
      </c>
      <c r="GK10" s="12">
        <v>8.9</v>
      </c>
      <c r="GL10" s="12">
        <v>5.3</v>
      </c>
      <c r="GM10" s="12">
        <v>6.9</v>
      </c>
      <c r="GN10" s="12">
        <v>5</v>
      </c>
      <c r="GO10" s="12">
        <v>4</v>
      </c>
      <c r="GP10" s="12">
        <v>4.2</v>
      </c>
      <c r="GQ10" s="12">
        <v>3.3</v>
      </c>
      <c r="GR10" s="12">
        <v>2.2999999999999998</v>
      </c>
      <c r="GS10" s="12"/>
      <c r="GT10" s="12">
        <v>5.0999999999999996</v>
      </c>
      <c r="GU10" s="12">
        <v>5.9</v>
      </c>
      <c r="GV10" s="12">
        <v>1.8</v>
      </c>
      <c r="GW10" s="12">
        <v>6.9</v>
      </c>
      <c r="GX10" s="12">
        <v>6.7</v>
      </c>
      <c r="GY10" s="12">
        <v>5.7</v>
      </c>
      <c r="GZ10" s="12"/>
      <c r="HA10" s="12">
        <v>4.4000000000000004</v>
      </c>
      <c r="HB10" s="12">
        <v>5.7</v>
      </c>
      <c r="HC10" s="12">
        <v>5.0999999999999996</v>
      </c>
      <c r="HD10" s="12">
        <v>1.5</v>
      </c>
      <c r="HE10" s="12">
        <v>5.6</v>
      </c>
      <c r="HF10" s="12">
        <v>14.5</v>
      </c>
      <c r="HG10" s="12">
        <v>3.4</v>
      </c>
      <c r="HH10" s="12">
        <v>1.5</v>
      </c>
      <c r="HI10" s="12">
        <v>2</v>
      </c>
      <c r="HJ10" s="12">
        <v>11.7</v>
      </c>
      <c r="HK10" s="12">
        <v>3</v>
      </c>
      <c r="HL10" s="12">
        <v>1.6</v>
      </c>
      <c r="HM10" s="12">
        <v>10.9</v>
      </c>
      <c r="HN10" s="12">
        <v>11.2</v>
      </c>
      <c r="HO10" s="12">
        <v>3.3</v>
      </c>
      <c r="HP10" s="12">
        <v>1.5</v>
      </c>
      <c r="HQ10" s="12">
        <v>23</v>
      </c>
      <c r="HR10" s="12">
        <v>2.2000000000000002</v>
      </c>
      <c r="HS10" s="12">
        <v>2.2999999999999998</v>
      </c>
      <c r="HT10" s="12">
        <v>2.2000000000000002</v>
      </c>
      <c r="HU10" s="12">
        <v>2.6</v>
      </c>
      <c r="HV10" s="12">
        <v>6.7</v>
      </c>
      <c r="HW10" s="12">
        <v>1.7</v>
      </c>
      <c r="HX10" s="12">
        <v>1.4</v>
      </c>
      <c r="HY10" s="12"/>
      <c r="HZ10" s="12"/>
      <c r="IA10" s="12"/>
      <c r="IB10" s="12">
        <v>1.3</v>
      </c>
      <c r="IC10" s="12">
        <v>3.6</v>
      </c>
      <c r="ID10" s="12">
        <v>3.9</v>
      </c>
      <c r="IE10" s="12">
        <v>3.3</v>
      </c>
      <c r="IF10" s="12">
        <v>3.3</v>
      </c>
      <c r="IG10" s="12">
        <v>1.4</v>
      </c>
      <c r="IH10" s="12">
        <v>12.2</v>
      </c>
      <c r="II10" s="12">
        <v>1.9</v>
      </c>
      <c r="IJ10" s="12">
        <v>4</v>
      </c>
      <c r="IK10" s="12">
        <v>1.6</v>
      </c>
      <c r="IL10" s="12">
        <v>19.8</v>
      </c>
      <c r="IM10" s="12">
        <v>5.2</v>
      </c>
      <c r="IN10" s="12">
        <v>1.1000000000000001</v>
      </c>
      <c r="IO10" s="12">
        <v>5.2</v>
      </c>
      <c r="IP10" s="12">
        <v>0.6</v>
      </c>
      <c r="IQ10" s="12">
        <v>2.6</v>
      </c>
      <c r="IR10" s="12">
        <v>9.8000000000000007</v>
      </c>
      <c r="IS10" s="12">
        <v>1.1000000000000001</v>
      </c>
      <c r="IT10" s="12">
        <v>5.3</v>
      </c>
      <c r="IU10" s="12">
        <v>2.9</v>
      </c>
      <c r="IV10" s="12"/>
      <c r="IW10" s="12"/>
      <c r="IX10" s="12">
        <v>0.8</v>
      </c>
      <c r="IY10" s="12">
        <v>2.2999999999999998</v>
      </c>
      <c r="IZ10" s="12">
        <v>3</v>
      </c>
      <c r="JA10" s="12"/>
      <c r="JB10" s="12">
        <v>1.9</v>
      </c>
      <c r="JC10" s="12">
        <v>2</v>
      </c>
      <c r="JD10" s="12">
        <v>0.7</v>
      </c>
      <c r="JE10" s="12">
        <v>11.8</v>
      </c>
      <c r="JF10" s="12">
        <v>4.8</v>
      </c>
      <c r="JG10" s="12">
        <v>1</v>
      </c>
      <c r="JH10" s="12">
        <v>5</v>
      </c>
      <c r="JI10" s="12">
        <v>5.4</v>
      </c>
      <c r="JJ10" s="12"/>
      <c r="JK10" s="12">
        <v>1.2</v>
      </c>
      <c r="JL10" s="12"/>
      <c r="JM10" s="12">
        <v>1.5</v>
      </c>
      <c r="JN10" s="12">
        <v>4.2</v>
      </c>
      <c r="JO10" s="12">
        <v>2</v>
      </c>
      <c r="JP10" s="12">
        <v>2.2999999999999998</v>
      </c>
      <c r="JQ10" s="12">
        <v>4.9000000000000004</v>
      </c>
      <c r="JR10" s="12">
        <v>1.4</v>
      </c>
      <c r="JS10" s="12">
        <v>3.1</v>
      </c>
      <c r="JT10" s="12">
        <v>3.1</v>
      </c>
      <c r="JU10" s="12">
        <v>2.4</v>
      </c>
      <c r="JV10" s="12">
        <v>4</v>
      </c>
      <c r="JW10" s="12">
        <v>2.2000000000000002</v>
      </c>
      <c r="JX10" s="12">
        <v>0.7</v>
      </c>
      <c r="JY10" s="12">
        <v>5</v>
      </c>
      <c r="JZ10" s="12"/>
      <c r="KA10" s="12"/>
      <c r="KB10" s="12">
        <v>1.5</v>
      </c>
      <c r="KC10" s="12">
        <v>2.1</v>
      </c>
      <c r="KD10" s="12"/>
      <c r="KE10" s="12">
        <v>0.7</v>
      </c>
      <c r="KF10" s="12"/>
      <c r="KG10" s="12">
        <v>1</v>
      </c>
      <c r="KH10" s="12">
        <v>2</v>
      </c>
      <c r="KI10" s="12">
        <v>3.1</v>
      </c>
      <c r="KJ10" s="12">
        <v>0.7</v>
      </c>
      <c r="KK10" s="12">
        <v>0.8</v>
      </c>
      <c r="KL10" s="12">
        <v>1</v>
      </c>
      <c r="KM10" s="12">
        <v>3.3</v>
      </c>
      <c r="KN10" s="12">
        <v>3.1</v>
      </c>
      <c r="KO10" s="12">
        <v>2.6</v>
      </c>
      <c r="KP10" s="12">
        <v>2.4</v>
      </c>
      <c r="KQ10" s="12">
        <v>4.2</v>
      </c>
      <c r="KR10" s="12">
        <v>3.9</v>
      </c>
      <c r="KS10" s="12">
        <v>1.7</v>
      </c>
      <c r="KT10" s="12">
        <v>3.2</v>
      </c>
      <c r="KU10" s="12">
        <v>1.4</v>
      </c>
      <c r="KV10" s="12">
        <v>4.3</v>
      </c>
      <c r="KW10" s="12">
        <v>2.5</v>
      </c>
      <c r="KX10" s="12">
        <v>2.1</v>
      </c>
      <c r="KY10" s="12">
        <v>3.6</v>
      </c>
      <c r="KZ10" s="12">
        <v>4.0999999999999996</v>
      </c>
      <c r="LA10" s="12">
        <v>1.5</v>
      </c>
      <c r="LB10" s="12">
        <v>1.3</v>
      </c>
      <c r="LC10" s="12">
        <v>3.3</v>
      </c>
      <c r="LD10" s="12">
        <v>3.6</v>
      </c>
      <c r="LE10" s="16">
        <v>1.3</v>
      </c>
      <c r="LF10" s="16">
        <v>3.7</v>
      </c>
      <c r="LG10" s="16">
        <v>4.9000000000000004</v>
      </c>
      <c r="LH10" s="16">
        <v>1</v>
      </c>
      <c r="LI10" s="16">
        <v>1.2</v>
      </c>
      <c r="LJ10" s="16">
        <v>2.2999999999999998</v>
      </c>
      <c r="LK10" s="16"/>
      <c r="LL10" s="16"/>
      <c r="LM10" s="16"/>
      <c r="LN10" s="16"/>
      <c r="LO10" s="16"/>
      <c r="LP10" s="16"/>
      <c r="LQ10" s="16"/>
      <c r="LR10" s="16">
        <v>2.6</v>
      </c>
      <c r="LS10" s="16">
        <v>0.7</v>
      </c>
      <c r="LT10" s="16">
        <v>3.8</v>
      </c>
      <c r="LU10" s="16">
        <v>4.8</v>
      </c>
      <c r="LV10" s="16">
        <v>4.3</v>
      </c>
      <c r="LW10" s="16">
        <v>2.7</v>
      </c>
      <c r="LX10" s="16">
        <v>1.8</v>
      </c>
      <c r="LY10" s="16">
        <v>4.9000000000000004</v>
      </c>
      <c r="LZ10" s="16">
        <v>2.2000000000000002</v>
      </c>
      <c r="MA10" s="16">
        <v>1.2</v>
      </c>
      <c r="MB10" s="16">
        <v>1.2</v>
      </c>
      <c r="MC10" s="16">
        <v>1.3</v>
      </c>
      <c r="MD10" s="16">
        <v>1.5</v>
      </c>
      <c r="ME10" s="16">
        <v>1.2</v>
      </c>
      <c r="MF10" s="16">
        <v>1.5</v>
      </c>
      <c r="MG10" s="16"/>
      <c r="MH10" s="16">
        <v>3.1</v>
      </c>
      <c r="MI10" s="12">
        <v>2.5</v>
      </c>
      <c r="MJ10" s="12">
        <v>1.6</v>
      </c>
      <c r="MK10" s="12">
        <v>1.4</v>
      </c>
      <c r="ML10" s="12">
        <v>3.3</v>
      </c>
      <c r="MM10" s="12">
        <v>2.6</v>
      </c>
      <c r="MN10" s="12">
        <v>1.2</v>
      </c>
      <c r="MO10" s="12">
        <v>1</v>
      </c>
      <c r="MP10" s="12">
        <v>0.8</v>
      </c>
      <c r="MQ10" s="12"/>
      <c r="MR10" s="12"/>
      <c r="MS10" s="12">
        <v>1.4</v>
      </c>
      <c r="MT10" s="12">
        <v>2.9</v>
      </c>
      <c r="MU10" s="12">
        <v>1.1000000000000001</v>
      </c>
      <c r="MV10" s="12">
        <v>2.1</v>
      </c>
      <c r="MW10" s="12">
        <v>1.1000000000000001</v>
      </c>
      <c r="MX10" s="12"/>
      <c r="MY10" s="12">
        <v>1</v>
      </c>
      <c r="MZ10" s="12">
        <v>2.2000000000000002</v>
      </c>
      <c r="NA10" s="12">
        <v>2.5</v>
      </c>
      <c r="NB10" s="12">
        <v>1.5</v>
      </c>
      <c r="NC10" s="12">
        <v>1.2</v>
      </c>
      <c r="ND10" s="12">
        <v>2.9</v>
      </c>
      <c r="NE10" s="12">
        <v>3.1</v>
      </c>
      <c r="NF10" s="12">
        <v>1.4</v>
      </c>
      <c r="NG10" s="12">
        <v>3.1</v>
      </c>
      <c r="NH10" s="12">
        <v>1.3</v>
      </c>
      <c r="NI10" s="12">
        <v>2</v>
      </c>
      <c r="NJ10" s="12">
        <v>1</v>
      </c>
      <c r="NK10" s="12"/>
      <c r="NL10" s="12"/>
      <c r="NM10" s="12">
        <v>3</v>
      </c>
      <c r="NN10" s="12">
        <v>1.4</v>
      </c>
      <c r="NO10" s="12">
        <f t="shared" si="9"/>
        <v>136.40000000000003</v>
      </c>
      <c r="NP10" s="12">
        <f t="shared" si="10"/>
        <v>125.5</v>
      </c>
      <c r="NQ10" s="12">
        <f t="shared" si="11"/>
        <v>155.80000000000001</v>
      </c>
      <c r="NR10" s="12">
        <f t="shared" si="12"/>
        <v>153.50000000000006</v>
      </c>
      <c r="NS10" s="12">
        <f t="shared" si="13"/>
        <v>112.7</v>
      </c>
      <c r="NT10" s="12">
        <f t="shared" si="14"/>
        <v>140</v>
      </c>
      <c r="NU10" s="12">
        <f t="shared" si="15"/>
        <v>167.7</v>
      </c>
      <c r="NV10" s="12">
        <f t="shared" si="16"/>
        <v>109.19999999999997</v>
      </c>
      <c r="NW10" s="12">
        <f t="shared" si="17"/>
        <v>76.7</v>
      </c>
      <c r="NX10" s="12">
        <f t="shared" si="18"/>
        <v>66.3</v>
      </c>
      <c r="NY10" s="12">
        <f t="shared" si="19"/>
        <v>54.400000000000013</v>
      </c>
      <c r="NZ10" s="12">
        <f t="shared" si="20"/>
        <v>48.099999999999994</v>
      </c>
      <c r="OA10" s="12">
        <f t="shared" si="21"/>
        <v>1346.2999999999997</v>
      </c>
      <c r="OB10" s="13">
        <f t="shared" si="22"/>
        <v>328</v>
      </c>
      <c r="OC10" s="13"/>
    </row>
    <row r="11" spans="1:428" s="14" customFormat="1" x14ac:dyDescent="0.3">
      <c r="A11" s="15" t="s">
        <v>157</v>
      </c>
      <c r="B11" s="10" t="s">
        <v>176</v>
      </c>
      <c r="C11" s="10" t="s">
        <v>177</v>
      </c>
      <c r="D11" s="10" t="s">
        <v>10</v>
      </c>
      <c r="E11" s="11"/>
      <c r="F11" s="11"/>
      <c r="G11" s="11">
        <f>SUM(M11:NN11)</f>
        <v>1796.199999999998</v>
      </c>
      <c r="H11" s="11"/>
      <c r="I11" s="57">
        <f>+AS11+AT11+AW11+AZ11+BA11+BB11+BC11+BD11+BE11+BF11+BH11+BI11+BJ11+BK11+BL11+BM11+BN11+BO11+BP11+BQ11+BR11+BS11+BT11+BU11+BV11+BW11+BX11+BY11+BZ11+CA11+CB11+CC11+CD11+CE11+CF11+CG11+CH11+CI11+CJ11+CK11+CN11+CO11+CP11+CS11+CU11+CV11+CW11+CY11+CZ11+DB11+DC11+DD11+DE11+DH11+DK11+DN11+DO11+DP11+DQ11+DR11+DT11+DV11+DW11+DX11+DY11+EA11+EB11+EC11+ED11+EE11+EF11+EJ11+EL11+EM11+EO11+ES11+ET11+EV11+EX11+EY11+EZ11+FA11+FB11+FE11+FF11+FG11+FH11+FJ11+FL11+FO11+FP11+FX11+FZ11+GA11+GC11+GD11+GF11+GG11+GI11+GP11+HB11+HE11+HG11+HI11+HJ11+HK11+HL11+HM11+HN11+HO11+HP11+HQ11+IN11+IO11+IP11+IQ11+IR11+IS11+IU11+IV11+II11+IW11+IX11+IY11+IZ11+JB11+JE11+JF11+JG11+JH11+JI11+JK11+JL11+JM11+JN11+JP11+JQ11+JR11+JS11+JT11+JU11+JV11+JW11+JX11+JZ11+SUM(KA11:LE11)+SUM(LF11:MI11)+SUM(MJ11:NN11)</f>
        <v>557.19999999999993</v>
      </c>
      <c r="J11" s="57">
        <f>+CL11+CM11+CQ11+CR11+CX11+DA11+DG11+DI11+DJ11+DM11+DS11+DU11+DZ11+EG11+EH11+EI11+EK11+EN11+EP11+EQ11+ER11+EU11+EW11+FC11+FD11+FI11+FK11+FN11+FQ11+FR11+FS11+FT11+FU11+FV11+FW11+FY11+GB11+GE11+GH11+GJ11+GK11+GL11+GN11+GQ11+GR11+GT11+GU11+GV11+GW11+GX11+GY11+GZ11+HA11+HC11+HD11+HF11+HH11+HR11+HS11+HT11+HV11+HW11+HX11+HY11+HZ11+IA11+IB11+IC11+ID11+IE11+IF11+IG11+IH11+IJ11+IK11+IL11+IM11+IT11+JA11+JC11+JJ11+JY11</f>
        <v>559.20000000000005</v>
      </c>
      <c r="K11" s="57">
        <f>SUM(M11:AQ11)+AR11+AU11+AV11+AX11+AY11+BG11+CT11+DF11+DL11+FM11+GM11+GO11+GS11+HU11+JD11+JO11</f>
        <v>679.8</v>
      </c>
      <c r="L11" s="57">
        <f>+G11-I11-J11-K11</f>
        <v>-1.8189894035458565E-12</v>
      </c>
      <c r="M11" s="12">
        <v>14.5</v>
      </c>
      <c r="N11" s="12">
        <v>12.9</v>
      </c>
      <c r="O11" s="12">
        <v>11.8</v>
      </c>
      <c r="P11" s="12">
        <v>11</v>
      </c>
      <c r="Q11" s="12">
        <v>15.6</v>
      </c>
      <c r="R11" s="12">
        <v>17</v>
      </c>
      <c r="S11" s="12">
        <v>15.7</v>
      </c>
      <c r="T11" s="12">
        <v>14.4</v>
      </c>
      <c r="U11" s="12">
        <v>11</v>
      </c>
      <c r="V11" s="12">
        <v>12.4</v>
      </c>
      <c r="W11" s="12">
        <v>13.7</v>
      </c>
      <c r="X11" s="12">
        <v>15.2</v>
      </c>
      <c r="Y11" s="12">
        <v>13.2</v>
      </c>
      <c r="Z11" s="12">
        <v>13.1</v>
      </c>
      <c r="AA11" s="12">
        <v>11.6</v>
      </c>
      <c r="AB11" s="12">
        <v>12.1</v>
      </c>
      <c r="AC11" s="12">
        <v>11.3</v>
      </c>
      <c r="AD11" s="12">
        <v>11.7</v>
      </c>
      <c r="AE11" s="12">
        <v>12</v>
      </c>
      <c r="AF11" s="12">
        <v>14.8</v>
      </c>
      <c r="AG11" s="12">
        <v>10.6</v>
      </c>
      <c r="AH11" s="12">
        <v>14.4</v>
      </c>
      <c r="AI11" s="12">
        <v>17.3</v>
      </c>
      <c r="AJ11" s="12">
        <v>11.1</v>
      </c>
      <c r="AK11" s="12">
        <v>11.8</v>
      </c>
      <c r="AL11" s="12">
        <v>11.3</v>
      </c>
      <c r="AM11" s="12">
        <v>11.6</v>
      </c>
      <c r="AN11" s="12">
        <v>11</v>
      </c>
      <c r="AO11" s="12">
        <v>18.5</v>
      </c>
      <c r="AP11" s="12">
        <v>15.5</v>
      </c>
      <c r="AQ11" s="12">
        <v>15.4</v>
      </c>
      <c r="AR11" s="12">
        <v>20.5</v>
      </c>
      <c r="AS11" s="12">
        <v>3.1</v>
      </c>
      <c r="AT11" s="12">
        <v>2.9</v>
      </c>
      <c r="AU11" s="12">
        <v>22.4</v>
      </c>
      <c r="AV11" s="12">
        <v>13.4</v>
      </c>
      <c r="AW11" s="12">
        <v>1</v>
      </c>
      <c r="AX11" s="12">
        <v>17.5</v>
      </c>
      <c r="AY11" s="12">
        <v>17.7</v>
      </c>
      <c r="AZ11" s="12">
        <v>1</v>
      </c>
      <c r="BA11" s="12">
        <v>2.5</v>
      </c>
      <c r="BB11" s="12">
        <v>1.7</v>
      </c>
      <c r="BC11" s="12">
        <v>2.7</v>
      </c>
      <c r="BD11" s="12">
        <v>2.1</v>
      </c>
      <c r="BE11" s="12">
        <v>2.5</v>
      </c>
      <c r="BF11" s="12">
        <v>1.8</v>
      </c>
      <c r="BG11" s="12">
        <v>21.9</v>
      </c>
      <c r="BH11" s="12">
        <v>4.8</v>
      </c>
      <c r="BI11" s="12">
        <v>2.1</v>
      </c>
      <c r="BJ11" s="12">
        <v>3.4</v>
      </c>
      <c r="BK11" s="12">
        <v>1.4</v>
      </c>
      <c r="BL11" s="12">
        <v>0.4</v>
      </c>
      <c r="BM11" s="12">
        <v>1</v>
      </c>
      <c r="BN11" s="12">
        <v>1.1000000000000001</v>
      </c>
      <c r="BO11" s="12">
        <v>0.5</v>
      </c>
      <c r="BP11" s="12">
        <v>1.9</v>
      </c>
      <c r="BQ11" s="12">
        <v>2.5</v>
      </c>
      <c r="BR11" s="12">
        <v>1.1000000000000001</v>
      </c>
      <c r="BS11" s="12">
        <v>0.6</v>
      </c>
      <c r="BT11" s="12">
        <v>0.8</v>
      </c>
      <c r="BU11" s="12">
        <v>1.8</v>
      </c>
      <c r="BV11" s="12">
        <v>4.5999999999999996</v>
      </c>
      <c r="BW11" s="12">
        <v>1.2</v>
      </c>
      <c r="BX11" s="12">
        <v>3.9</v>
      </c>
      <c r="BY11" s="12">
        <v>1.7</v>
      </c>
      <c r="BZ11" s="12">
        <v>2.5</v>
      </c>
      <c r="CA11" s="12">
        <v>2.2000000000000002</v>
      </c>
      <c r="CB11" s="12">
        <v>1.7</v>
      </c>
      <c r="CC11" s="12">
        <v>3.4</v>
      </c>
      <c r="CD11" s="12">
        <v>1.7</v>
      </c>
      <c r="CE11" s="12">
        <v>3.4</v>
      </c>
      <c r="CF11" s="12">
        <v>1.7</v>
      </c>
      <c r="CG11" s="12">
        <v>1.8</v>
      </c>
      <c r="CH11" s="12">
        <v>2.4</v>
      </c>
      <c r="CI11" s="12">
        <v>3.7</v>
      </c>
      <c r="CJ11" s="12">
        <v>4.5999999999999996</v>
      </c>
      <c r="CK11" s="12">
        <v>3.2</v>
      </c>
      <c r="CL11" s="12">
        <v>5.3</v>
      </c>
      <c r="CM11" s="12">
        <v>5.8</v>
      </c>
      <c r="CN11" s="12">
        <v>4.2</v>
      </c>
      <c r="CO11" s="12">
        <v>4.5999999999999996</v>
      </c>
      <c r="CP11" s="12">
        <v>1.4</v>
      </c>
      <c r="CQ11" s="12">
        <v>8.1</v>
      </c>
      <c r="CR11" s="12">
        <v>6</v>
      </c>
      <c r="CS11" s="12">
        <v>4.5999999999999996</v>
      </c>
      <c r="CT11" s="12">
        <v>15.7</v>
      </c>
      <c r="CU11" s="12">
        <v>3.1</v>
      </c>
      <c r="CV11" s="12">
        <v>2</v>
      </c>
      <c r="CW11" s="12">
        <v>1.8</v>
      </c>
      <c r="CX11" s="12">
        <v>6.5</v>
      </c>
      <c r="CY11" s="12">
        <v>4.8</v>
      </c>
      <c r="CZ11" s="12">
        <v>4.0999999999999996</v>
      </c>
      <c r="DA11" s="12">
        <v>6.9</v>
      </c>
      <c r="DB11" s="12">
        <v>2.5</v>
      </c>
      <c r="DC11" s="12">
        <v>2.2999999999999998</v>
      </c>
      <c r="DD11" s="12">
        <v>2.6</v>
      </c>
      <c r="DE11" s="12">
        <v>4.5999999999999996</v>
      </c>
      <c r="DF11" s="12">
        <v>11.8</v>
      </c>
      <c r="DG11" s="12">
        <v>8.1</v>
      </c>
      <c r="DH11" s="12">
        <v>3.6</v>
      </c>
      <c r="DI11" s="12">
        <v>6.8</v>
      </c>
      <c r="DJ11" s="12">
        <v>5.4</v>
      </c>
      <c r="DK11" s="12">
        <v>3</v>
      </c>
      <c r="DL11" s="12">
        <v>14.7</v>
      </c>
      <c r="DM11" s="12">
        <v>5.0999999999999996</v>
      </c>
      <c r="DN11" s="12">
        <v>3.6</v>
      </c>
      <c r="DO11" s="12">
        <v>2.8</v>
      </c>
      <c r="DP11" s="12">
        <v>1.9</v>
      </c>
      <c r="DQ11" s="12">
        <v>2.7</v>
      </c>
      <c r="DR11" s="12">
        <v>3.3</v>
      </c>
      <c r="DS11" s="12">
        <v>5.4</v>
      </c>
      <c r="DT11" s="12">
        <v>2.6</v>
      </c>
      <c r="DU11" s="12">
        <v>6.4</v>
      </c>
      <c r="DV11" s="12">
        <v>1.9</v>
      </c>
      <c r="DW11" s="12">
        <v>1.1000000000000001</v>
      </c>
      <c r="DX11" s="12">
        <v>2.2999999999999998</v>
      </c>
      <c r="DY11" s="12">
        <v>1.8</v>
      </c>
      <c r="DZ11" s="12">
        <v>7.6</v>
      </c>
      <c r="EA11" s="12">
        <v>1.9</v>
      </c>
      <c r="EB11" s="12">
        <v>3.3</v>
      </c>
      <c r="EC11" s="12">
        <v>3.5</v>
      </c>
      <c r="ED11" s="12">
        <v>3.2</v>
      </c>
      <c r="EE11" s="12">
        <v>4.4000000000000004</v>
      </c>
      <c r="EF11" s="12">
        <v>2.5</v>
      </c>
      <c r="EG11" s="12">
        <v>5.8</v>
      </c>
      <c r="EH11" s="12">
        <v>6.2</v>
      </c>
      <c r="EI11" s="12">
        <v>6.7</v>
      </c>
      <c r="EJ11" s="12">
        <v>4.8</v>
      </c>
      <c r="EK11" s="12">
        <v>8.6</v>
      </c>
      <c r="EL11" s="12">
        <v>4.5</v>
      </c>
      <c r="EM11" s="12">
        <v>4.2</v>
      </c>
      <c r="EN11" s="12">
        <v>8.1</v>
      </c>
      <c r="EO11" s="12">
        <v>3.4</v>
      </c>
      <c r="EP11" s="12">
        <v>7.7</v>
      </c>
      <c r="EQ11" s="12">
        <v>5.5</v>
      </c>
      <c r="ER11" s="12">
        <v>7.8</v>
      </c>
      <c r="ES11" s="12">
        <v>3.7</v>
      </c>
      <c r="ET11" s="12">
        <v>3.5</v>
      </c>
      <c r="EU11" s="12">
        <v>8.8000000000000007</v>
      </c>
      <c r="EV11" s="12">
        <v>3.5</v>
      </c>
      <c r="EW11" s="12">
        <v>9</v>
      </c>
      <c r="EX11" s="12">
        <v>4.2</v>
      </c>
      <c r="EY11" s="12">
        <v>4.0999999999999996</v>
      </c>
      <c r="EZ11" s="12">
        <v>3.7</v>
      </c>
      <c r="FA11" s="12">
        <v>3</v>
      </c>
      <c r="FB11" s="12">
        <v>3.2</v>
      </c>
      <c r="FC11" s="12">
        <v>8</v>
      </c>
      <c r="FD11" s="12">
        <v>7.4</v>
      </c>
      <c r="FE11" s="12">
        <v>4.8</v>
      </c>
      <c r="FF11" s="12">
        <v>3.1</v>
      </c>
      <c r="FG11" s="12">
        <v>3.1</v>
      </c>
      <c r="FH11" s="12">
        <v>4.5</v>
      </c>
      <c r="FI11" s="12">
        <v>6.3</v>
      </c>
      <c r="FJ11" s="12">
        <v>2.8</v>
      </c>
      <c r="FK11" s="12">
        <v>5.9</v>
      </c>
      <c r="FL11" s="12">
        <v>3.7</v>
      </c>
      <c r="FM11" s="12">
        <v>10.5</v>
      </c>
      <c r="FN11" s="12">
        <v>9.1</v>
      </c>
      <c r="FO11" s="12">
        <v>2.5</v>
      </c>
      <c r="FP11" s="12">
        <v>3.5</v>
      </c>
      <c r="FQ11" s="12">
        <v>6</v>
      </c>
      <c r="FR11" s="12">
        <v>6.6</v>
      </c>
      <c r="FS11" s="12">
        <v>5.0999999999999996</v>
      </c>
      <c r="FT11" s="12">
        <v>9</v>
      </c>
      <c r="FU11" s="12">
        <v>5.3</v>
      </c>
      <c r="FV11" s="12">
        <v>8.1</v>
      </c>
      <c r="FW11" s="12">
        <v>5.5</v>
      </c>
      <c r="FX11" s="12">
        <v>4.4000000000000004</v>
      </c>
      <c r="FY11" s="12">
        <v>5.7</v>
      </c>
      <c r="FZ11" s="12">
        <v>2.2000000000000002</v>
      </c>
      <c r="GA11" s="12">
        <v>2.8</v>
      </c>
      <c r="GB11" s="12">
        <v>9.6</v>
      </c>
      <c r="GC11" s="12">
        <v>1.8</v>
      </c>
      <c r="GD11" s="12">
        <v>4.8</v>
      </c>
      <c r="GE11" s="12">
        <v>5.9</v>
      </c>
      <c r="GF11" s="12">
        <v>2.7</v>
      </c>
      <c r="GG11" s="12">
        <v>2.8</v>
      </c>
      <c r="GH11" s="12">
        <v>5.0999999999999996</v>
      </c>
      <c r="GI11" s="12">
        <v>4</v>
      </c>
      <c r="GJ11" s="12">
        <v>6</v>
      </c>
      <c r="GK11" s="12">
        <v>9.4</v>
      </c>
      <c r="GL11" s="12">
        <v>5.6</v>
      </c>
      <c r="GM11" s="12">
        <v>17.399999999999999</v>
      </c>
      <c r="GN11" s="12">
        <v>5.7</v>
      </c>
      <c r="GO11" s="12">
        <v>15.5</v>
      </c>
      <c r="GP11" s="12">
        <v>2.7</v>
      </c>
      <c r="GQ11" s="12">
        <v>6.7</v>
      </c>
      <c r="GR11" s="12">
        <v>6.4</v>
      </c>
      <c r="GS11" s="12">
        <v>22.3</v>
      </c>
      <c r="GT11" s="12">
        <v>9.3000000000000007</v>
      </c>
      <c r="GU11" s="12">
        <v>5.4</v>
      </c>
      <c r="GV11" s="12">
        <v>7.6</v>
      </c>
      <c r="GW11" s="12">
        <v>5.2</v>
      </c>
      <c r="GX11" s="12">
        <v>6.5</v>
      </c>
      <c r="GY11" s="12">
        <v>9.4</v>
      </c>
      <c r="GZ11" s="12">
        <v>7.4</v>
      </c>
      <c r="HA11" s="12">
        <v>5.9</v>
      </c>
      <c r="HB11" s="12">
        <v>4.8</v>
      </c>
      <c r="HC11" s="12">
        <v>6.7</v>
      </c>
      <c r="HD11" s="12">
        <v>7.4</v>
      </c>
      <c r="HE11" s="12">
        <v>3.8</v>
      </c>
      <c r="HF11" s="12">
        <v>6.9</v>
      </c>
      <c r="HG11" s="12">
        <v>3.2</v>
      </c>
      <c r="HH11" s="12">
        <v>5.4</v>
      </c>
      <c r="HI11" s="12">
        <v>2.9</v>
      </c>
      <c r="HJ11" s="12">
        <v>2.8</v>
      </c>
      <c r="HK11" s="12">
        <v>2.7</v>
      </c>
      <c r="HL11" s="12">
        <v>4</v>
      </c>
      <c r="HM11" s="12">
        <v>2.8</v>
      </c>
      <c r="HN11" s="12">
        <v>1.2</v>
      </c>
      <c r="HO11" s="12">
        <v>3.3</v>
      </c>
      <c r="HP11" s="12">
        <v>1.6</v>
      </c>
      <c r="HQ11" s="12">
        <v>2.6</v>
      </c>
      <c r="HR11" s="12">
        <v>7.8</v>
      </c>
      <c r="HS11" s="12">
        <v>8.5</v>
      </c>
      <c r="HT11" s="12">
        <v>8.4</v>
      </c>
      <c r="HU11" s="12">
        <v>15.4</v>
      </c>
      <c r="HV11" s="12">
        <v>9.1</v>
      </c>
      <c r="HW11" s="12">
        <v>7.8</v>
      </c>
      <c r="HX11" s="12">
        <v>7.9</v>
      </c>
      <c r="HY11" s="12">
        <v>7.9</v>
      </c>
      <c r="HZ11" s="12">
        <v>6.2</v>
      </c>
      <c r="IA11" s="12">
        <v>8.6999999999999993</v>
      </c>
      <c r="IB11" s="12">
        <v>5.8</v>
      </c>
      <c r="IC11" s="12">
        <v>5.3</v>
      </c>
      <c r="ID11" s="12">
        <v>5.0999999999999996</v>
      </c>
      <c r="IE11" s="12">
        <v>5.0999999999999996</v>
      </c>
      <c r="IF11" s="12">
        <v>9.6999999999999993</v>
      </c>
      <c r="IG11" s="12">
        <v>5.4</v>
      </c>
      <c r="IH11" s="12">
        <v>5.3</v>
      </c>
      <c r="II11" s="12">
        <v>5</v>
      </c>
      <c r="IJ11" s="12">
        <v>5.0999999999999996</v>
      </c>
      <c r="IK11" s="12">
        <v>5.3</v>
      </c>
      <c r="IL11" s="12">
        <v>5.7</v>
      </c>
      <c r="IM11" s="12">
        <v>5.6</v>
      </c>
      <c r="IN11" s="12">
        <v>2.4</v>
      </c>
      <c r="IO11" s="12">
        <v>2.5</v>
      </c>
      <c r="IP11" s="12">
        <v>1.4</v>
      </c>
      <c r="IQ11" s="12">
        <v>2.7</v>
      </c>
      <c r="IR11" s="12">
        <v>3.1</v>
      </c>
      <c r="IS11" s="12">
        <v>2.5</v>
      </c>
      <c r="IT11" s="12">
        <v>7.5</v>
      </c>
      <c r="IU11" s="12">
        <v>1.9</v>
      </c>
      <c r="IV11" s="12">
        <v>3</v>
      </c>
      <c r="IW11" s="12">
        <v>2.2000000000000002</v>
      </c>
      <c r="IX11" s="12">
        <v>4.0999999999999996</v>
      </c>
      <c r="IY11" s="12">
        <v>3.8</v>
      </c>
      <c r="IZ11" s="12">
        <v>2.2999999999999998</v>
      </c>
      <c r="JA11" s="12">
        <v>6.4</v>
      </c>
      <c r="JB11" s="12">
        <v>1.7</v>
      </c>
      <c r="JC11" s="12">
        <v>6.2</v>
      </c>
      <c r="JD11" s="12">
        <v>11.7</v>
      </c>
      <c r="JE11" s="12">
        <v>2.8</v>
      </c>
      <c r="JF11" s="12">
        <v>1.6</v>
      </c>
      <c r="JG11" s="12">
        <v>1.8</v>
      </c>
      <c r="JH11" s="12">
        <v>2.9</v>
      </c>
      <c r="JI11" s="12">
        <v>2.8</v>
      </c>
      <c r="JJ11" s="12">
        <v>8.6999999999999993</v>
      </c>
      <c r="JK11" s="12">
        <v>1.3</v>
      </c>
      <c r="JL11" s="12">
        <v>1.8</v>
      </c>
      <c r="JM11" s="12">
        <v>2.2000000000000002</v>
      </c>
      <c r="JN11" s="12">
        <v>2.7</v>
      </c>
      <c r="JO11" s="12">
        <v>17.899999999999999</v>
      </c>
      <c r="JP11" s="12">
        <v>3.8</v>
      </c>
      <c r="JQ11" s="12">
        <v>4.3</v>
      </c>
      <c r="JR11" s="12">
        <v>1.2</v>
      </c>
      <c r="JS11" s="12">
        <v>3.2</v>
      </c>
      <c r="JT11" s="12">
        <v>1.5</v>
      </c>
      <c r="JU11" s="12">
        <v>1.4</v>
      </c>
      <c r="JV11" s="12">
        <v>2.5</v>
      </c>
      <c r="JW11" s="12">
        <v>1.1000000000000001</v>
      </c>
      <c r="JX11" s="12">
        <v>4.3</v>
      </c>
      <c r="JY11" s="12">
        <v>5.6</v>
      </c>
      <c r="JZ11" s="12">
        <v>3.4</v>
      </c>
      <c r="KA11" s="12">
        <v>2.2000000000000002</v>
      </c>
      <c r="KB11" s="12">
        <v>2.6</v>
      </c>
      <c r="KC11" s="12">
        <v>2.9</v>
      </c>
      <c r="KD11" s="12">
        <v>1.2</v>
      </c>
      <c r="KE11" s="12">
        <v>0.1</v>
      </c>
      <c r="KF11" s="12">
        <v>0.1</v>
      </c>
      <c r="KG11" s="12">
        <v>0.1</v>
      </c>
      <c r="KH11" s="12">
        <v>0.1</v>
      </c>
      <c r="KI11" s="12">
        <v>0.1</v>
      </c>
      <c r="KJ11" s="12">
        <v>0.1</v>
      </c>
      <c r="KK11" s="12">
        <v>0.1</v>
      </c>
      <c r="KL11" s="12">
        <v>0.1</v>
      </c>
      <c r="KM11" s="12">
        <v>0.1</v>
      </c>
      <c r="KN11" s="12">
        <v>0.1</v>
      </c>
      <c r="KO11" s="12">
        <v>0.1</v>
      </c>
      <c r="KP11" s="12">
        <v>0.2</v>
      </c>
      <c r="KQ11" s="12">
        <v>0.1</v>
      </c>
      <c r="KR11" s="12">
        <v>0.6</v>
      </c>
      <c r="KS11" s="12">
        <v>0.2</v>
      </c>
      <c r="KT11" s="12">
        <v>0.1</v>
      </c>
      <c r="KU11" s="12">
        <v>0.1</v>
      </c>
      <c r="KV11" s="12">
        <v>0.8</v>
      </c>
      <c r="KW11" s="12">
        <v>0.2</v>
      </c>
      <c r="KX11" s="12">
        <v>0.7</v>
      </c>
      <c r="KY11" s="12">
        <v>0.2</v>
      </c>
      <c r="KZ11" s="12">
        <v>1.1000000000000001</v>
      </c>
      <c r="LA11" s="12">
        <v>0.3</v>
      </c>
      <c r="LB11" s="12">
        <v>0.2</v>
      </c>
      <c r="LC11" s="12">
        <v>0.8</v>
      </c>
      <c r="LD11" s="12">
        <v>0.3</v>
      </c>
      <c r="LE11" s="16">
        <v>1.1000000000000001</v>
      </c>
      <c r="LF11" s="16">
        <v>1.5</v>
      </c>
      <c r="LG11" s="16">
        <v>1.6</v>
      </c>
      <c r="LH11" s="16">
        <v>1.6</v>
      </c>
      <c r="LI11" s="16">
        <v>1.5</v>
      </c>
      <c r="LJ11" s="16">
        <v>1.6</v>
      </c>
      <c r="LK11" s="16">
        <v>1.5</v>
      </c>
      <c r="LL11" s="16">
        <v>1.6</v>
      </c>
      <c r="LM11" s="16">
        <v>1.7</v>
      </c>
      <c r="LN11" s="16">
        <v>1.2</v>
      </c>
      <c r="LO11" s="16">
        <v>1.7</v>
      </c>
      <c r="LP11" s="16">
        <v>2.1</v>
      </c>
      <c r="LQ11" s="16">
        <v>1.8</v>
      </c>
      <c r="LR11" s="16">
        <v>1.7</v>
      </c>
      <c r="LS11" s="16">
        <v>1.7</v>
      </c>
      <c r="LT11" s="16">
        <v>1.6</v>
      </c>
      <c r="LU11" s="16">
        <v>2</v>
      </c>
      <c r="LV11" s="16">
        <v>1.9</v>
      </c>
      <c r="LW11" s="16">
        <v>2.2000000000000002</v>
      </c>
      <c r="LX11" s="16">
        <v>2.4</v>
      </c>
      <c r="LY11" s="16">
        <v>2.5</v>
      </c>
      <c r="LZ11" s="16">
        <v>2.7</v>
      </c>
      <c r="MA11" s="16">
        <v>1.6</v>
      </c>
      <c r="MB11" s="16">
        <v>1.6</v>
      </c>
      <c r="MC11" s="16">
        <v>1.5</v>
      </c>
      <c r="MD11" s="16">
        <v>2.2999999999999998</v>
      </c>
      <c r="ME11" s="16">
        <v>1.8</v>
      </c>
      <c r="MF11" s="16">
        <v>2.2999999999999998</v>
      </c>
      <c r="MG11" s="16">
        <v>4.3</v>
      </c>
      <c r="MH11" s="16">
        <v>2.2999999999999998</v>
      </c>
      <c r="MI11" s="12">
        <v>2.1</v>
      </c>
      <c r="MJ11" s="12">
        <v>1.8</v>
      </c>
      <c r="MK11" s="12">
        <v>2.5</v>
      </c>
      <c r="ML11" s="12">
        <v>2.1</v>
      </c>
      <c r="MM11" s="12">
        <v>2.7</v>
      </c>
      <c r="MN11" s="12">
        <v>2.2999999999999998</v>
      </c>
      <c r="MO11" s="12">
        <v>2.7</v>
      </c>
      <c r="MP11" s="12">
        <v>2.9</v>
      </c>
      <c r="MQ11" s="12">
        <v>2.1</v>
      </c>
      <c r="MR11" s="12">
        <v>1.6</v>
      </c>
      <c r="MS11" s="12">
        <v>2.5</v>
      </c>
      <c r="MT11" s="12">
        <v>2.1</v>
      </c>
      <c r="MU11" s="12">
        <v>2.6</v>
      </c>
      <c r="MV11" s="12">
        <v>1.7</v>
      </c>
      <c r="MW11" s="12">
        <v>3.9</v>
      </c>
      <c r="MX11" s="12">
        <v>3.8</v>
      </c>
      <c r="MY11" s="12">
        <v>3.9</v>
      </c>
      <c r="MZ11" s="12">
        <v>2.9</v>
      </c>
      <c r="NA11" s="12">
        <v>3</v>
      </c>
      <c r="NB11" s="12">
        <v>2.6</v>
      </c>
      <c r="NC11" s="12">
        <v>3.5</v>
      </c>
      <c r="ND11" s="12">
        <v>1.8</v>
      </c>
      <c r="NE11" s="12">
        <v>2.2000000000000002</v>
      </c>
      <c r="NF11" s="12">
        <v>2.8</v>
      </c>
      <c r="NG11" s="12">
        <v>2.6</v>
      </c>
      <c r="NH11" s="12">
        <v>1.8</v>
      </c>
      <c r="NI11" s="12">
        <v>2.8</v>
      </c>
      <c r="NJ11" s="12">
        <v>1.6</v>
      </c>
      <c r="NK11" s="12">
        <v>2.2999999999999998</v>
      </c>
      <c r="NL11" s="12">
        <v>3.3</v>
      </c>
      <c r="NM11" s="12">
        <v>3</v>
      </c>
      <c r="NN11" s="12">
        <v>1.6</v>
      </c>
      <c r="NO11" s="12">
        <f t="shared" si="9"/>
        <v>413.5</v>
      </c>
      <c r="NP11" s="12">
        <f t="shared" si="10"/>
        <v>156.30000000000001</v>
      </c>
      <c r="NQ11" s="12">
        <f t="shared" si="11"/>
        <v>119.39999999999998</v>
      </c>
      <c r="NR11" s="12">
        <f t="shared" si="12"/>
        <v>133.6</v>
      </c>
      <c r="NS11" s="12">
        <f t="shared" si="13"/>
        <v>161</v>
      </c>
      <c r="NT11" s="12">
        <f t="shared" si="14"/>
        <v>162.69999999999999</v>
      </c>
      <c r="NU11" s="12">
        <f t="shared" si="15"/>
        <v>195.50000000000003</v>
      </c>
      <c r="NV11" s="12">
        <f t="shared" si="16"/>
        <v>183.1</v>
      </c>
      <c r="NW11" s="12">
        <f t="shared" si="17"/>
        <v>117.19999999999997</v>
      </c>
      <c r="NX11" s="12">
        <f t="shared" si="18"/>
        <v>16.999999999999993</v>
      </c>
      <c r="NY11" s="12">
        <f t="shared" si="19"/>
        <v>57.899999999999991</v>
      </c>
      <c r="NZ11" s="12">
        <f t="shared" si="20"/>
        <v>78.999999999999986</v>
      </c>
      <c r="OA11" s="12">
        <f t="shared" si="21"/>
        <v>1796.199999999998</v>
      </c>
      <c r="OB11" s="13">
        <f t="shared" si="22"/>
        <v>366</v>
      </c>
      <c r="OC11" s="13"/>
    </row>
    <row r="12" spans="1:428" s="14" customFormat="1" x14ac:dyDescent="0.3">
      <c r="A12" s="15" t="s">
        <v>200</v>
      </c>
      <c r="B12" s="10" t="s">
        <v>178</v>
      </c>
      <c r="C12" s="10" t="s">
        <v>42</v>
      </c>
      <c r="D12" s="10" t="s">
        <v>10</v>
      </c>
      <c r="E12" s="11"/>
      <c r="F12" s="11"/>
      <c r="G12" s="11">
        <f>SUM(M12:NN12)</f>
        <v>1229.5000000000009</v>
      </c>
      <c r="H12" s="11"/>
      <c r="I12" s="57">
        <f>+M12+N12+O12+P12+Q12+R12+S12+T12+U12+V12+W12+X12+Y12+Z12+AA12+AB12+AC12+AD12+AE12+AF12+AG12+AH12+AI12+AJ12+AK12+AL12+AM12+AN12+AO12+AP12+AQ12+AR12+AS12+AT12+AU12+AV12+AW12+AX12+AY12+AZ12+BA12+BB12+BC12+BD12+BE12+BF12+BG12+BH12+BI12+BJ12+BK12+BL12+BM12+BN12+BO12+BP12+BQ12+BR12+BS12+BT12+BU12+BV12+BW12+BX12+BY12+BZ12+CA12+CB12+CC12+CD12+CE12+CF12+CG12+CH12+CI12+CJ12+CL12+CM12+CN12+CO12+CP12+CQ12+CR12+CT12+CU12+CV12+CW12+CY12+CZ12+DB12+DC12+DD12+DE12+DG12+DH12+DI12+DJ12+DK12+DN12+DO12+DP12+DQ12+DR12+DS12+DT12+DU12+DV12+DW12+DX12+DY12+DZ12+EA12+EB12+EC12+ED12+EE12+EF12+EG12+EH12+EI12+EJ12+EL12+EM12+EO12+EP12+ES12+ET12+EV12+EW12+EX12+EY12+EZ12+FA12+FB12+FD12+FE12+FF12+FG12+FH12+EQ12+FJ12+FK12+FL12+FO12+FP12+FQ12+FR12+FT12+FW12+FX12+GA12+GB12+GC12+GD12+GE12+GF12+GG12+GH12+GI12+GL12+GP12+GQ12+GR12+GV12+HA12+HC12+HD12+HE12+HF12+HG12+HH12+HI12+HK12+HL12+HN12+HO12+HP12+HQ12+HR12+HS12+HT12+HV12+HW12+HY12+HZ12+IB12+IC12+ID12+IE12+IF12+IG12+IH12+II12+IJ12+IK12+IL12+IM12+IN12+IO12+IP12+IQ12+IR12+IS12+IU12+IV12+IW12+IX12+IY12+IZ12+JD12+JE12+JF12+JG12+JH12+JI12+JK12+JL12+JM12+JN12+JP12+JQ12+JR12+JS12+JT12+JU12+JV12+JW12+JX12+JY12+JZ12+KA12+KB12+KC12+KD12+KE12+KF12+KG12+KH12+KJ12+KK12+KL12+KM12+KN12+KO12+KP12+KQ12+KR12+KS12+KT12+KU12+KV12+KW12+KX12+KY12+LA12+LB12+LC12+LD12+LE12+SUM(LF12:MI12)+SUM(MJ12:NN12)</f>
        <v>916.60000000000014</v>
      </c>
      <c r="J12" s="57">
        <f>+CK12+CS12+CX12+DA12+DF12+DL12+DM12+EK12+EN12+ER12+EU12+FC12+FI12+FM12+FN12+FS12+FU12+FV12+FY12+FZ12+GJ12+GK12+GM12+GN12+GT12+GU12+GW12+GX12+GY12+GZ12+HB12+HJ12+HM12+HU12+HX12+IA12+IT12+JA12+JB12+JC12+JJ12+KI12+KZ12</f>
        <v>273.59999999999997</v>
      </c>
      <c r="K12" s="57">
        <f>+GO12+GS12+JO12</f>
        <v>39.299999999999997</v>
      </c>
      <c r="L12" s="57">
        <f>+G12-I12-J12-K12</f>
        <v>8.1001871876651421E-13</v>
      </c>
      <c r="M12" s="12">
        <v>2.6</v>
      </c>
      <c r="N12" s="12">
        <v>2.7</v>
      </c>
      <c r="O12" s="12">
        <v>2.5</v>
      </c>
      <c r="P12" s="12">
        <v>2.2999999999999998</v>
      </c>
      <c r="Q12" s="12">
        <v>2.2000000000000002</v>
      </c>
      <c r="R12" s="12">
        <v>2.7</v>
      </c>
      <c r="S12" s="12">
        <v>3.5</v>
      </c>
      <c r="T12" s="12">
        <v>2.6</v>
      </c>
      <c r="U12" s="12">
        <v>3.4</v>
      </c>
      <c r="V12" s="12">
        <v>3.7</v>
      </c>
      <c r="W12" s="12">
        <v>3.2</v>
      </c>
      <c r="X12" s="12">
        <v>2.7</v>
      </c>
      <c r="Y12" s="12">
        <v>1.8</v>
      </c>
      <c r="Z12" s="12">
        <v>3.3</v>
      </c>
      <c r="AA12" s="12">
        <v>2.5</v>
      </c>
      <c r="AB12" s="12">
        <v>2.7</v>
      </c>
      <c r="AC12" s="12">
        <v>4.5</v>
      </c>
      <c r="AD12" s="12">
        <v>2.9</v>
      </c>
      <c r="AE12" s="12">
        <v>2.8</v>
      </c>
      <c r="AF12" s="12">
        <v>4</v>
      </c>
      <c r="AG12" s="12">
        <v>1.8</v>
      </c>
      <c r="AH12" s="12">
        <v>2.2999999999999998</v>
      </c>
      <c r="AI12" s="12">
        <v>1.5</v>
      </c>
      <c r="AJ12" s="12">
        <v>4</v>
      </c>
      <c r="AK12" s="12">
        <v>2.2000000000000002</v>
      </c>
      <c r="AL12" s="12">
        <v>3</v>
      </c>
      <c r="AM12" s="12">
        <v>2.8</v>
      </c>
      <c r="AN12" s="12">
        <v>1.5</v>
      </c>
      <c r="AO12" s="12">
        <v>2</v>
      </c>
      <c r="AP12" s="12">
        <v>2.2000000000000002</v>
      </c>
      <c r="AQ12" s="12">
        <v>2.7</v>
      </c>
      <c r="AR12" s="12">
        <v>2.2000000000000002</v>
      </c>
      <c r="AS12" s="12">
        <v>3.5</v>
      </c>
      <c r="AT12" s="12">
        <v>3.6</v>
      </c>
      <c r="AU12" s="12">
        <v>2</v>
      </c>
      <c r="AV12" s="12">
        <v>2.6</v>
      </c>
      <c r="AW12" s="12">
        <v>2.1</v>
      </c>
      <c r="AX12" s="12">
        <v>3</v>
      </c>
      <c r="AY12" s="12">
        <v>3</v>
      </c>
      <c r="AZ12" s="12">
        <v>3</v>
      </c>
      <c r="BA12" s="12">
        <v>3</v>
      </c>
      <c r="BB12" s="12">
        <v>2</v>
      </c>
      <c r="BC12" s="12">
        <v>2.5</v>
      </c>
      <c r="BD12" s="12">
        <v>2</v>
      </c>
      <c r="BE12" s="12">
        <v>3</v>
      </c>
      <c r="BF12" s="12">
        <v>2</v>
      </c>
      <c r="BG12" s="12">
        <v>2</v>
      </c>
      <c r="BH12" s="12">
        <v>4</v>
      </c>
      <c r="BI12" s="12">
        <v>1</v>
      </c>
      <c r="BJ12" s="12">
        <v>3</v>
      </c>
      <c r="BK12" s="12">
        <v>1</v>
      </c>
      <c r="BL12" s="12">
        <v>2</v>
      </c>
      <c r="BM12" s="12">
        <v>3.3</v>
      </c>
      <c r="BN12" s="12">
        <v>1.7</v>
      </c>
      <c r="BO12" s="12">
        <v>3.6</v>
      </c>
      <c r="BP12" s="12">
        <v>3.2</v>
      </c>
      <c r="BQ12" s="12">
        <v>1.2</v>
      </c>
      <c r="BR12" s="12">
        <v>2</v>
      </c>
      <c r="BS12" s="12">
        <v>2.7</v>
      </c>
      <c r="BT12" s="12">
        <v>2.2000000000000002</v>
      </c>
      <c r="BU12" s="12">
        <v>3</v>
      </c>
      <c r="BV12" s="12">
        <v>3.5</v>
      </c>
      <c r="BW12" s="12">
        <v>1.5</v>
      </c>
      <c r="BX12" s="12">
        <v>3.1</v>
      </c>
      <c r="BY12" s="12">
        <v>3</v>
      </c>
      <c r="BZ12" s="12">
        <v>2.2999999999999998</v>
      </c>
      <c r="CA12" s="12">
        <v>2.9</v>
      </c>
      <c r="CB12" s="12">
        <v>2.2000000000000002</v>
      </c>
      <c r="CC12" s="12">
        <v>2.7</v>
      </c>
      <c r="CD12" s="12">
        <v>3</v>
      </c>
      <c r="CE12" s="12">
        <v>3.3</v>
      </c>
      <c r="CF12" s="12">
        <v>2.2000000000000002</v>
      </c>
      <c r="CG12" s="12">
        <v>3.4</v>
      </c>
      <c r="CH12" s="12">
        <v>3.7</v>
      </c>
      <c r="CI12" s="12">
        <v>2.1</v>
      </c>
      <c r="CJ12" s="12">
        <v>2.7</v>
      </c>
      <c r="CK12" s="12">
        <v>6</v>
      </c>
      <c r="CL12" s="12">
        <v>4.0999999999999996</v>
      </c>
      <c r="CM12" s="12">
        <v>4.4000000000000004</v>
      </c>
      <c r="CN12" s="12">
        <v>2.4</v>
      </c>
      <c r="CO12" s="12">
        <v>2</v>
      </c>
      <c r="CP12" s="12">
        <v>2</v>
      </c>
      <c r="CQ12" s="12">
        <v>3.8</v>
      </c>
      <c r="CR12" s="12">
        <v>3.5</v>
      </c>
      <c r="CS12" s="12">
        <v>8.5</v>
      </c>
      <c r="CT12" s="12">
        <v>2.9</v>
      </c>
      <c r="CU12" s="12">
        <v>3.3</v>
      </c>
      <c r="CV12" s="12">
        <v>2.5</v>
      </c>
      <c r="CW12" s="12">
        <v>2.5</v>
      </c>
      <c r="CX12" s="12">
        <v>6.5</v>
      </c>
      <c r="CY12" s="12">
        <v>4.8</v>
      </c>
      <c r="CZ12" s="12">
        <v>4.3</v>
      </c>
      <c r="DA12" s="12">
        <v>5.5</v>
      </c>
      <c r="DB12" s="12">
        <v>3.2</v>
      </c>
      <c r="DC12" s="12">
        <v>2.8</v>
      </c>
      <c r="DD12" s="12">
        <v>1.8</v>
      </c>
      <c r="DE12" s="12">
        <v>3.1</v>
      </c>
      <c r="DF12" s="12">
        <v>8.1999999999999993</v>
      </c>
      <c r="DG12" s="12">
        <v>2</v>
      </c>
      <c r="DH12" s="12">
        <v>2.7</v>
      </c>
      <c r="DI12" s="12">
        <v>4.3</v>
      </c>
      <c r="DJ12" s="12">
        <v>4.2</v>
      </c>
      <c r="DK12" s="12">
        <v>2.6</v>
      </c>
      <c r="DL12" s="12">
        <v>10</v>
      </c>
      <c r="DM12" s="12">
        <v>5.4</v>
      </c>
      <c r="DN12" s="12">
        <v>3</v>
      </c>
      <c r="DO12" s="12">
        <v>2.6</v>
      </c>
      <c r="DP12" s="12">
        <v>2.8</v>
      </c>
      <c r="DQ12" s="12">
        <v>3.5</v>
      </c>
      <c r="DR12" s="12">
        <v>4.2</v>
      </c>
      <c r="DS12" s="12">
        <v>3.6</v>
      </c>
      <c r="DT12" s="12">
        <v>3</v>
      </c>
      <c r="DU12" s="12">
        <v>2</v>
      </c>
      <c r="DV12" s="12">
        <v>2.7</v>
      </c>
      <c r="DW12" s="12">
        <v>2.1</v>
      </c>
      <c r="DX12" s="12">
        <v>2.4</v>
      </c>
      <c r="DY12" s="12">
        <v>2.2000000000000002</v>
      </c>
      <c r="DZ12" s="12">
        <v>1.3</v>
      </c>
      <c r="EA12" s="12">
        <v>1.3</v>
      </c>
      <c r="EB12" s="12">
        <v>1.4</v>
      </c>
      <c r="EC12" s="12">
        <v>2.8</v>
      </c>
      <c r="ED12" s="12">
        <v>2.7</v>
      </c>
      <c r="EE12" s="12">
        <v>2.5</v>
      </c>
      <c r="EF12" s="12">
        <v>2.4</v>
      </c>
      <c r="EG12" s="12">
        <v>2.8</v>
      </c>
      <c r="EH12" s="12">
        <v>4.2</v>
      </c>
      <c r="EI12" s="12">
        <v>2</v>
      </c>
      <c r="EJ12" s="12">
        <v>3.2</v>
      </c>
      <c r="EK12" s="12">
        <v>6</v>
      </c>
      <c r="EL12" s="12">
        <v>3.2</v>
      </c>
      <c r="EM12" s="12">
        <v>3.7</v>
      </c>
      <c r="EN12" s="12">
        <v>6.8</v>
      </c>
      <c r="EO12" s="12">
        <v>1</v>
      </c>
      <c r="EP12" s="12">
        <v>4</v>
      </c>
      <c r="EQ12" s="12">
        <v>4</v>
      </c>
      <c r="ER12" s="12">
        <v>5.8</v>
      </c>
      <c r="ES12" s="12">
        <v>4.2</v>
      </c>
      <c r="ET12" s="12">
        <v>3.5</v>
      </c>
      <c r="EU12" s="12">
        <v>5.2</v>
      </c>
      <c r="EV12" s="12">
        <v>2.5</v>
      </c>
      <c r="EW12" s="12">
        <v>2.5</v>
      </c>
      <c r="EX12" s="12">
        <v>3.2</v>
      </c>
      <c r="EY12" s="12">
        <v>3.1</v>
      </c>
      <c r="EZ12" s="12">
        <v>3.6</v>
      </c>
      <c r="FA12" s="12">
        <v>3</v>
      </c>
      <c r="FB12" s="12">
        <v>2</v>
      </c>
      <c r="FC12" s="12">
        <v>6.3</v>
      </c>
      <c r="FD12" s="12">
        <v>4.7</v>
      </c>
      <c r="FE12" s="12">
        <v>3.4</v>
      </c>
      <c r="FF12" s="12">
        <v>3.2</v>
      </c>
      <c r="FG12" s="12">
        <v>3.3</v>
      </c>
      <c r="FH12" s="12">
        <v>2.5</v>
      </c>
      <c r="FI12" s="12">
        <v>5.7</v>
      </c>
      <c r="FJ12" s="12">
        <v>3.4</v>
      </c>
      <c r="FK12" s="12">
        <v>3.8</v>
      </c>
      <c r="FL12" s="12">
        <v>3.5</v>
      </c>
      <c r="FM12" s="12">
        <v>5.6</v>
      </c>
      <c r="FN12" s="12">
        <v>5.5</v>
      </c>
      <c r="FO12" s="12">
        <v>3.3</v>
      </c>
      <c r="FP12" s="12">
        <v>2.8</v>
      </c>
      <c r="FQ12" s="12">
        <v>1.9</v>
      </c>
      <c r="FR12" s="12">
        <v>4.7</v>
      </c>
      <c r="FS12" s="12">
        <v>5.0999999999999996</v>
      </c>
      <c r="FT12" s="12">
        <v>4.5</v>
      </c>
      <c r="FU12" s="12">
        <v>7.5</v>
      </c>
      <c r="FV12" s="12">
        <v>5.7</v>
      </c>
      <c r="FW12" s="12">
        <v>4.8</v>
      </c>
      <c r="FX12" s="12">
        <v>3.4</v>
      </c>
      <c r="FY12" s="12">
        <v>5.5</v>
      </c>
      <c r="FZ12" s="12">
        <v>7</v>
      </c>
      <c r="GA12" s="12">
        <v>3.5</v>
      </c>
      <c r="GB12" s="12">
        <v>1</v>
      </c>
      <c r="GC12" s="12">
        <v>2.4</v>
      </c>
      <c r="GD12" s="12">
        <v>3.2</v>
      </c>
      <c r="GE12" s="12">
        <v>1.2</v>
      </c>
      <c r="GF12" s="12">
        <v>2.8</v>
      </c>
      <c r="GG12" s="12">
        <v>3</v>
      </c>
      <c r="GH12" s="12">
        <v>4.5</v>
      </c>
      <c r="GI12" s="12">
        <v>2.5</v>
      </c>
      <c r="GJ12" s="12">
        <v>6.1</v>
      </c>
      <c r="GK12" s="12">
        <v>7.2</v>
      </c>
      <c r="GL12" s="12">
        <v>3.8</v>
      </c>
      <c r="GM12" s="12">
        <v>9.1</v>
      </c>
      <c r="GN12" s="12">
        <v>5.0999999999999996</v>
      </c>
      <c r="GO12" s="12">
        <v>11.7</v>
      </c>
      <c r="GP12" s="12">
        <v>3.7</v>
      </c>
      <c r="GQ12" s="12">
        <v>4.2</v>
      </c>
      <c r="GR12" s="12">
        <v>4.9000000000000004</v>
      </c>
      <c r="GS12" s="12">
        <v>15</v>
      </c>
      <c r="GT12" s="12">
        <v>8.6</v>
      </c>
      <c r="GU12" s="12">
        <v>6</v>
      </c>
      <c r="GV12" s="12">
        <v>4.7</v>
      </c>
      <c r="GW12" s="12">
        <v>5.5</v>
      </c>
      <c r="GX12" s="12">
        <v>5.0999999999999996</v>
      </c>
      <c r="GY12" s="12">
        <v>8.3000000000000007</v>
      </c>
      <c r="GZ12" s="12">
        <v>5.8</v>
      </c>
      <c r="HA12" s="12">
        <v>4.8</v>
      </c>
      <c r="HB12" s="12">
        <v>6.2</v>
      </c>
      <c r="HC12" s="12">
        <v>4</v>
      </c>
      <c r="HD12" s="12">
        <v>4</v>
      </c>
      <c r="HE12" s="12">
        <v>3.3</v>
      </c>
      <c r="HF12" s="12">
        <v>5</v>
      </c>
      <c r="HG12" s="12">
        <v>2.4</v>
      </c>
      <c r="HH12" s="12">
        <v>3</v>
      </c>
      <c r="HI12" s="12">
        <v>4.5</v>
      </c>
      <c r="HJ12" s="12">
        <v>5.0999999999999996</v>
      </c>
      <c r="HK12" s="12">
        <v>3.7</v>
      </c>
      <c r="HL12" s="12">
        <v>3.7</v>
      </c>
      <c r="HM12" s="12">
        <v>5.0999999999999996</v>
      </c>
      <c r="HN12" s="12">
        <v>5</v>
      </c>
      <c r="HO12" s="12">
        <v>3.8</v>
      </c>
      <c r="HP12" s="12">
        <v>1.7</v>
      </c>
      <c r="HQ12" s="12">
        <v>3</v>
      </c>
      <c r="HR12" s="12">
        <v>3</v>
      </c>
      <c r="HS12" s="12">
        <v>4.2</v>
      </c>
      <c r="HT12" s="12">
        <v>4.5</v>
      </c>
      <c r="HU12" s="12">
        <v>9.1</v>
      </c>
      <c r="HV12" s="12">
        <v>3.7</v>
      </c>
      <c r="HW12" s="12">
        <v>4.7</v>
      </c>
      <c r="HX12" s="12">
        <v>5.5</v>
      </c>
      <c r="HY12" s="12">
        <v>4.7</v>
      </c>
      <c r="HZ12" s="12">
        <v>4.5</v>
      </c>
      <c r="IA12" s="12">
        <v>6.2</v>
      </c>
      <c r="IB12" s="12">
        <v>2.2999999999999998</v>
      </c>
      <c r="IC12" s="12">
        <v>4.3</v>
      </c>
      <c r="ID12" s="12">
        <v>4</v>
      </c>
      <c r="IE12" s="12">
        <v>4</v>
      </c>
      <c r="IF12" s="12">
        <v>4.2</v>
      </c>
      <c r="IG12" s="12">
        <v>2.1</v>
      </c>
      <c r="IH12" s="12">
        <v>4</v>
      </c>
      <c r="II12" s="12">
        <v>3</v>
      </c>
      <c r="IJ12" s="12">
        <v>3.3</v>
      </c>
      <c r="IK12" s="12">
        <v>3.5</v>
      </c>
      <c r="IL12" s="12">
        <v>4</v>
      </c>
      <c r="IM12" s="12">
        <v>5</v>
      </c>
      <c r="IN12" s="12">
        <v>2</v>
      </c>
      <c r="IO12" s="12">
        <v>1.9</v>
      </c>
      <c r="IP12" s="12">
        <v>1</v>
      </c>
      <c r="IQ12" s="12">
        <v>2.4</v>
      </c>
      <c r="IR12" s="12">
        <v>1.2</v>
      </c>
      <c r="IS12" s="12">
        <v>3.3</v>
      </c>
      <c r="IT12" s="12">
        <v>6.5</v>
      </c>
      <c r="IU12" s="12">
        <v>3</v>
      </c>
      <c r="IV12" s="12">
        <v>3</v>
      </c>
      <c r="IW12" s="12">
        <v>3.3</v>
      </c>
      <c r="IX12" s="12">
        <v>3</v>
      </c>
      <c r="IY12" s="12">
        <v>4</v>
      </c>
      <c r="IZ12" s="12">
        <v>2.7</v>
      </c>
      <c r="JA12" s="12">
        <v>6</v>
      </c>
      <c r="JB12" s="12">
        <v>5.0999999999999996</v>
      </c>
      <c r="JC12" s="12">
        <v>5.0999999999999996</v>
      </c>
      <c r="JD12" s="12">
        <v>1.2</v>
      </c>
      <c r="JE12" s="12">
        <v>1.6</v>
      </c>
      <c r="JF12" s="12">
        <v>4.5</v>
      </c>
      <c r="JG12" s="12">
        <v>3.1</v>
      </c>
      <c r="JH12" s="12">
        <v>1.7</v>
      </c>
      <c r="JI12" s="12">
        <v>5</v>
      </c>
      <c r="JJ12" s="12">
        <v>6.3</v>
      </c>
      <c r="JK12" s="12">
        <v>2.2000000000000002</v>
      </c>
      <c r="JL12" s="12">
        <v>2</v>
      </c>
      <c r="JM12" s="12">
        <v>3.2</v>
      </c>
      <c r="JN12" s="12">
        <v>3.2</v>
      </c>
      <c r="JO12" s="12">
        <v>12.6</v>
      </c>
      <c r="JP12" s="12">
        <v>2.5</v>
      </c>
      <c r="JQ12" s="12">
        <v>5</v>
      </c>
      <c r="JR12" s="12">
        <v>1.7</v>
      </c>
      <c r="JS12" s="12">
        <v>3</v>
      </c>
      <c r="JT12" s="12">
        <v>1.8</v>
      </c>
      <c r="JU12" s="12">
        <v>4.5999999999999996</v>
      </c>
      <c r="JV12" s="12">
        <v>2.5</v>
      </c>
      <c r="JW12" s="12">
        <v>2</v>
      </c>
      <c r="JX12" s="12">
        <v>2.7</v>
      </c>
      <c r="JY12" s="12">
        <v>4.2</v>
      </c>
      <c r="JZ12" s="12">
        <v>3</v>
      </c>
      <c r="KA12" s="12">
        <v>3.8</v>
      </c>
      <c r="KB12" s="12">
        <v>4.5</v>
      </c>
      <c r="KC12" s="12">
        <v>3.4</v>
      </c>
      <c r="KD12" s="12">
        <v>2.5</v>
      </c>
      <c r="KE12" s="12">
        <v>2.2000000000000002</v>
      </c>
      <c r="KF12" s="12">
        <v>1.5</v>
      </c>
      <c r="KG12" s="12">
        <v>1.8</v>
      </c>
      <c r="KH12" s="12">
        <v>2</v>
      </c>
      <c r="KI12" s="12">
        <v>7</v>
      </c>
      <c r="KJ12" s="12">
        <v>2.5</v>
      </c>
      <c r="KK12" s="12">
        <v>1.4</v>
      </c>
      <c r="KL12" s="12">
        <v>1.9</v>
      </c>
      <c r="KM12" s="12">
        <v>3.7</v>
      </c>
      <c r="KN12" s="12">
        <v>2.6</v>
      </c>
      <c r="KO12" s="12">
        <v>4.5</v>
      </c>
      <c r="KP12" s="12">
        <v>1.9</v>
      </c>
      <c r="KQ12" s="12">
        <v>4</v>
      </c>
      <c r="KR12" s="12">
        <v>1.5</v>
      </c>
      <c r="KS12" s="12">
        <v>1</v>
      </c>
      <c r="KT12" s="12">
        <v>3.5</v>
      </c>
      <c r="KU12" s="12">
        <v>2.2000000000000002</v>
      </c>
      <c r="KV12" s="12">
        <v>1.2</v>
      </c>
      <c r="KW12" s="12">
        <v>1.5</v>
      </c>
      <c r="KX12" s="12">
        <v>4.5</v>
      </c>
      <c r="KY12" s="12">
        <v>1.7</v>
      </c>
      <c r="KZ12" s="12">
        <v>5.8</v>
      </c>
      <c r="LA12" s="12">
        <v>1.9</v>
      </c>
      <c r="LB12" s="12">
        <v>3</v>
      </c>
      <c r="LC12" s="12">
        <v>3.4</v>
      </c>
      <c r="LD12" s="12">
        <v>3.3</v>
      </c>
      <c r="LE12" s="16">
        <v>2.8</v>
      </c>
      <c r="LF12" s="16">
        <v>3.2</v>
      </c>
      <c r="LG12" s="16">
        <v>3</v>
      </c>
      <c r="LH12" s="16">
        <v>2.2999999999999998</v>
      </c>
      <c r="LI12" s="16">
        <v>2</v>
      </c>
      <c r="LJ12" s="16">
        <v>3.6</v>
      </c>
      <c r="LK12" s="16">
        <v>1</v>
      </c>
      <c r="LL12" s="16">
        <v>2.7</v>
      </c>
      <c r="LM12" s="16">
        <v>1.8</v>
      </c>
      <c r="LN12" s="16">
        <v>2.5</v>
      </c>
      <c r="LO12" s="16">
        <v>1.6</v>
      </c>
      <c r="LP12" s="16">
        <v>2.7</v>
      </c>
      <c r="LQ12" s="16">
        <v>3.6</v>
      </c>
      <c r="LR12" s="16">
        <v>2.5</v>
      </c>
      <c r="LS12" s="16">
        <v>1.3</v>
      </c>
      <c r="LT12" s="16">
        <v>2</v>
      </c>
      <c r="LU12" s="16">
        <v>2.7</v>
      </c>
      <c r="LV12" s="16">
        <v>2.4</v>
      </c>
      <c r="LW12" s="16">
        <v>2.5</v>
      </c>
      <c r="LX12" s="16">
        <v>4.8</v>
      </c>
      <c r="LY12" s="16">
        <v>3.2</v>
      </c>
      <c r="LZ12" s="16">
        <v>3.2</v>
      </c>
      <c r="MA12" s="16">
        <v>1.5</v>
      </c>
      <c r="MB12" s="16">
        <v>2.2999999999999998</v>
      </c>
      <c r="MC12" s="16">
        <v>1</v>
      </c>
      <c r="MD12" s="16">
        <v>2.2000000000000002</v>
      </c>
      <c r="ME12" s="16">
        <v>3</v>
      </c>
      <c r="MF12" s="16">
        <v>3.6</v>
      </c>
      <c r="MG12" s="16">
        <v>2.7</v>
      </c>
      <c r="MH12" s="16">
        <v>4</v>
      </c>
      <c r="MI12" s="12">
        <v>2.5</v>
      </c>
      <c r="MJ12" s="12">
        <v>2.6</v>
      </c>
      <c r="MK12" s="12">
        <v>1.8</v>
      </c>
      <c r="ML12" s="12">
        <v>1.6</v>
      </c>
      <c r="MM12" s="12">
        <v>2.4</v>
      </c>
      <c r="MN12" s="12">
        <v>2.6</v>
      </c>
      <c r="MO12" s="12">
        <v>2.4</v>
      </c>
      <c r="MP12" s="12">
        <v>3.3</v>
      </c>
      <c r="MQ12" s="12">
        <v>1.9</v>
      </c>
      <c r="MR12" s="12">
        <v>1.3</v>
      </c>
      <c r="MS12" s="12">
        <v>3.4</v>
      </c>
      <c r="MT12" s="12">
        <v>1.9</v>
      </c>
      <c r="MU12" s="12">
        <v>2.7</v>
      </c>
      <c r="MV12" s="12">
        <v>2.2000000000000002</v>
      </c>
      <c r="MW12" s="12">
        <v>4.0999999999999996</v>
      </c>
      <c r="MX12" s="12">
        <v>3.5</v>
      </c>
      <c r="MY12" s="12">
        <v>3.5</v>
      </c>
      <c r="MZ12" s="12">
        <v>3</v>
      </c>
      <c r="NA12" s="12">
        <v>2</v>
      </c>
      <c r="NB12" s="12">
        <v>1.5</v>
      </c>
      <c r="NC12" s="12">
        <v>4.9000000000000004</v>
      </c>
      <c r="ND12" s="12">
        <v>2.5</v>
      </c>
      <c r="NE12" s="12">
        <v>2.2999999999999998</v>
      </c>
      <c r="NF12" s="12">
        <v>3.2</v>
      </c>
      <c r="NG12" s="12">
        <v>1.8</v>
      </c>
      <c r="NH12" s="12">
        <v>0.5</v>
      </c>
      <c r="NI12" s="12">
        <v>2.5</v>
      </c>
      <c r="NJ12" s="12">
        <v>1</v>
      </c>
      <c r="NK12" s="12">
        <v>1.4</v>
      </c>
      <c r="NL12" s="12">
        <v>1.6</v>
      </c>
      <c r="NM12" s="12">
        <v>2.2000000000000002</v>
      </c>
      <c r="NN12" s="12">
        <v>1.9</v>
      </c>
      <c r="NO12" s="12">
        <f t="shared" si="9"/>
        <v>84.6</v>
      </c>
      <c r="NP12" s="12">
        <f t="shared" si="10"/>
        <v>72.400000000000006</v>
      </c>
      <c r="NQ12" s="12">
        <f t="shared" si="11"/>
        <v>103.8</v>
      </c>
      <c r="NR12" s="12">
        <f t="shared" si="12"/>
        <v>101</v>
      </c>
      <c r="NS12" s="12">
        <f t="shared" si="13"/>
        <v>110.49999999999999</v>
      </c>
      <c r="NT12" s="12">
        <f t="shared" si="14"/>
        <v>124.90000000000002</v>
      </c>
      <c r="NU12" s="12">
        <f t="shared" si="15"/>
        <v>165.99999999999994</v>
      </c>
      <c r="NV12" s="12">
        <f t="shared" si="16"/>
        <v>118.1</v>
      </c>
      <c r="NW12" s="12">
        <f t="shared" si="17"/>
        <v>108.80000000000001</v>
      </c>
      <c r="NX12" s="12">
        <f t="shared" si="18"/>
        <v>88.500000000000014</v>
      </c>
      <c r="NY12" s="12">
        <f t="shared" si="19"/>
        <v>77.399999999999991</v>
      </c>
      <c r="NZ12" s="12">
        <f t="shared" si="20"/>
        <v>73.5</v>
      </c>
      <c r="OA12" s="12">
        <f t="shared" si="21"/>
        <v>1229.5000000000009</v>
      </c>
      <c r="OB12" s="13">
        <f t="shared" si="22"/>
        <v>366</v>
      </c>
      <c r="OC12" s="13"/>
    </row>
    <row r="13" spans="1:428" s="14" customFormat="1" x14ac:dyDescent="0.3">
      <c r="A13" s="10" t="s">
        <v>47</v>
      </c>
      <c r="B13" s="10" t="s">
        <v>15</v>
      </c>
      <c r="C13" s="10" t="s">
        <v>3</v>
      </c>
      <c r="D13" s="10" t="s">
        <v>7</v>
      </c>
      <c r="E13" s="11">
        <f>SUM(M13:NN13)</f>
        <v>3826.3999999999983</v>
      </c>
      <c r="F13" s="11"/>
      <c r="G13" s="11"/>
      <c r="H13" s="11"/>
      <c r="I13" s="57">
        <f>+N13+R13+V13+X13+AB13+AD13+AJ13+AO13+AU13+BA13+BH13+BI13+BN13+BW13+CE13+CQ13+CW13+DE13+DU13+EO13+ES13+FN13+FP13+FQ13+FR13+GG13+GY13+HD13+HM13+HN13+HR13+HT13+HU13+HW13+HY13+IF13+IG13+IH13+II13+IJ13+IK13+IL13+IO13+IQ13+IR13+IW13+JA13+JC13+JE13+JH13+JM13+JQ13+JS13+JT13+JU13+JV13+JZ13+KA13+KH13+KP13+KR13+KZ13+LG13+LI13+LO13+MJ13+ML13+MP13+NA13+NC13+ND13+NE13+NF13+NG13+NH13+NI13+NJ13+NK13+NL13+NM13</f>
        <v>294.39999999999992</v>
      </c>
      <c r="J13" s="57">
        <f>+AV13+AW13+AY13+AZ13+BB13+BC13+BD13+BE13+BF13+BG13+BJ13+BK13+BL13+BM13+BO13+BP13+BQ13+BR13+BS13+BT13+BU13+BV13+CJ13+CS13+CX13+EL13+EM13+EP13+ER13+EW13+FB13+FI13+FM13+FO13+FV13+GA13+GM13+GS13+GT13+GW13+HA13+HE13+HG13+HO13+HQ13+HS13+HV13+HX13+HZ13+ID13+IE13+IM13+IN13+IS13+IT13+IU13+IV13+IX13+IY13+IZ13+JB13+JD13+JF13+JG13+JJ13+JL13+JN13+JO13+JP13+JW13+JX13+JY13+KB13+KC13+KD13+KE13+KF13+KK13+KL13+KM13+KT13+KY13+LA13+LB13+LD13+LL13+LN13+LS13+LU13+LW13+LY13+MA13+MB13+MC13+MD13+MF13+MH13+MN13+MR13+MT13+MV13+MW13+MX13+MZ13+NN13</f>
        <v>730.50000000000045</v>
      </c>
      <c r="K13" s="57">
        <f>SUM(M13:AQ13)-N13-R13-V13-X13-AB13-AD13-AJ13-AO13+AR13+AS13+AT13+AX13+BX13+BY13+BZ13+CA13+CB13+CC13+CD13+CF13+CG13+CH13+CI13+CK13+CL13+CM13+CN13+CO13+CP13+CR13+CT13+CU13+CV13+CY13+SUM(CZ13:EC13)-DU13-DE13+ED13+EE13+EF13+EG13+EH13+EI13+EJ13+EK13+EQ13+ET13+EU13+EV13+EX13+EY13+EZ13+FA13+FC13+FD13+FE13+FF13+FG13+FH13+FJ13+FK13+FL13+FS13+FT13+FU13+FW13+FX13+FY13+FZ13+GB13+GC13+GD13+GE13+GF13+GH13+GI13+GJ13+GK13+GL13+GN13+GO13+GP13+GQ13+GR13+GU13+GV13+GX13+GZ13+HB13+HC13+HF13+HH13+HI13+HJ13+HK13+HL13+HP13+IA13+IB13+IC13+IP13+JI13+JK13+JR13+KG13+KI13+KJ13+KN13+KO13+KQ13+KS13+KU13+KV13+KW13+KX13+LC13+LE13+LF13+LH13+LJ13+LK13+LM13+LP13+LQ13+LR13+LT13+LV13+LX13+LZ13+ME13+MG13+MI13+MK13+MM13+MO13+MQ13+MS13+MU13+MY13+NB13</f>
        <v>2801.5</v>
      </c>
      <c r="L13" s="57">
        <f>+E13-I13-J13-K13</f>
        <v>0</v>
      </c>
      <c r="M13" s="12">
        <v>16.3</v>
      </c>
      <c r="N13" s="12">
        <v>1.5</v>
      </c>
      <c r="O13" s="12">
        <v>11.4</v>
      </c>
      <c r="P13" s="12">
        <v>10.5</v>
      </c>
      <c r="Q13" s="12">
        <v>11.1</v>
      </c>
      <c r="R13" s="12">
        <v>2.2999999999999998</v>
      </c>
      <c r="S13" s="12">
        <v>17.3</v>
      </c>
      <c r="T13" s="12">
        <v>11.1</v>
      </c>
      <c r="U13" s="12">
        <v>11</v>
      </c>
      <c r="V13" s="12">
        <v>2</v>
      </c>
      <c r="W13" s="12">
        <v>10.9</v>
      </c>
      <c r="X13" s="12">
        <v>2.4</v>
      </c>
      <c r="Y13" s="12">
        <v>18.5</v>
      </c>
      <c r="Z13" s="12">
        <v>21.2</v>
      </c>
      <c r="AA13" s="12">
        <v>24.4</v>
      </c>
      <c r="AB13" s="12">
        <v>1.8</v>
      </c>
      <c r="AC13" s="12">
        <v>10.9</v>
      </c>
      <c r="AD13" s="12">
        <v>2</v>
      </c>
      <c r="AE13" s="12">
        <v>12.1</v>
      </c>
      <c r="AF13" s="12">
        <v>23.8</v>
      </c>
      <c r="AG13" s="12">
        <v>15.8</v>
      </c>
      <c r="AH13" s="12">
        <v>11</v>
      </c>
      <c r="AI13" s="12">
        <v>11.2</v>
      </c>
      <c r="AJ13" s="12">
        <v>1.7</v>
      </c>
      <c r="AK13" s="12">
        <v>11</v>
      </c>
      <c r="AL13" s="12">
        <v>11.4</v>
      </c>
      <c r="AM13" s="12">
        <v>14.5</v>
      </c>
      <c r="AN13" s="12">
        <v>15</v>
      </c>
      <c r="AO13" s="12">
        <v>1.7</v>
      </c>
      <c r="AP13" s="12">
        <v>11.5</v>
      </c>
      <c r="AQ13" s="12">
        <v>11.5</v>
      </c>
      <c r="AR13" s="12">
        <v>17.899999999999999</v>
      </c>
      <c r="AS13" s="12">
        <v>18.100000000000001</v>
      </c>
      <c r="AT13" s="12">
        <v>15.3</v>
      </c>
      <c r="AU13" s="12">
        <v>1.2</v>
      </c>
      <c r="AV13" s="12">
        <v>9.1999999999999993</v>
      </c>
      <c r="AW13" s="12">
        <v>7</v>
      </c>
      <c r="AX13" s="12">
        <v>11.1</v>
      </c>
      <c r="AY13" s="12">
        <v>5.4</v>
      </c>
      <c r="AZ13" s="12">
        <v>7.6</v>
      </c>
      <c r="BA13" s="12">
        <v>1.9</v>
      </c>
      <c r="BB13" s="12">
        <v>5.4</v>
      </c>
      <c r="BC13" s="12">
        <v>7.4</v>
      </c>
      <c r="BD13" s="12">
        <v>6.8</v>
      </c>
      <c r="BE13" s="12">
        <v>7.9</v>
      </c>
      <c r="BF13" s="12">
        <v>9.5</v>
      </c>
      <c r="BG13" s="12">
        <v>8.1999999999999993</v>
      </c>
      <c r="BH13" s="12">
        <v>3.2</v>
      </c>
      <c r="BI13" s="12">
        <v>3.3</v>
      </c>
      <c r="BJ13" s="12">
        <v>8.1999999999999993</v>
      </c>
      <c r="BK13" s="12">
        <v>8.1</v>
      </c>
      <c r="BL13" s="12">
        <v>8.3000000000000007</v>
      </c>
      <c r="BM13" s="12">
        <v>7.2</v>
      </c>
      <c r="BN13" s="12">
        <v>2.2999999999999998</v>
      </c>
      <c r="BO13" s="12">
        <v>7.5</v>
      </c>
      <c r="BP13" s="12">
        <v>6.2</v>
      </c>
      <c r="BQ13" s="12">
        <v>8.3000000000000007</v>
      </c>
      <c r="BR13" s="12">
        <v>5.9</v>
      </c>
      <c r="BS13" s="12">
        <v>8.6999999999999993</v>
      </c>
      <c r="BT13" s="12">
        <v>8.6999999999999993</v>
      </c>
      <c r="BU13" s="12">
        <v>8.3000000000000007</v>
      </c>
      <c r="BV13" s="12">
        <v>9.4</v>
      </c>
      <c r="BW13" s="12">
        <v>2</v>
      </c>
      <c r="BX13" s="12">
        <v>12.4</v>
      </c>
      <c r="BY13" s="12">
        <v>12.7</v>
      </c>
      <c r="BZ13" s="12">
        <v>18.600000000000001</v>
      </c>
      <c r="CA13" s="12">
        <v>13.9</v>
      </c>
      <c r="CB13" s="12">
        <v>15.4</v>
      </c>
      <c r="CC13" s="12">
        <v>13.1</v>
      </c>
      <c r="CD13" s="12">
        <v>13</v>
      </c>
      <c r="CE13" s="12">
        <v>4.9000000000000004</v>
      </c>
      <c r="CF13" s="12">
        <v>10.9</v>
      </c>
      <c r="CG13" s="12">
        <v>18.600000000000001</v>
      </c>
      <c r="CH13" s="12">
        <v>14.2</v>
      </c>
      <c r="CI13" s="12">
        <v>16.899999999999999</v>
      </c>
      <c r="CJ13" s="12">
        <v>6.6</v>
      </c>
      <c r="CK13" s="12">
        <v>20.2</v>
      </c>
      <c r="CL13" s="12">
        <v>14.3</v>
      </c>
      <c r="CM13" s="12">
        <v>16.3</v>
      </c>
      <c r="CN13" s="12">
        <v>16.7</v>
      </c>
      <c r="CO13" s="12">
        <v>10.8</v>
      </c>
      <c r="CP13" s="12">
        <v>16.899999999999999</v>
      </c>
      <c r="CQ13" s="12">
        <v>2.5</v>
      </c>
      <c r="CR13" s="12">
        <v>14.2</v>
      </c>
      <c r="CS13" s="12">
        <v>8.8000000000000007</v>
      </c>
      <c r="CT13" s="12">
        <v>13.5</v>
      </c>
      <c r="CU13" s="12">
        <v>13.8</v>
      </c>
      <c r="CV13" s="12">
        <v>18.600000000000001</v>
      </c>
      <c r="CW13" s="12">
        <v>4.2</v>
      </c>
      <c r="CX13" s="12">
        <v>5.4</v>
      </c>
      <c r="CY13" s="12">
        <v>22.4</v>
      </c>
      <c r="CZ13" s="12">
        <v>14.5</v>
      </c>
      <c r="DA13" s="12">
        <v>13.9</v>
      </c>
      <c r="DB13" s="12">
        <v>16</v>
      </c>
      <c r="DC13" s="12">
        <v>13.1</v>
      </c>
      <c r="DD13" s="12">
        <v>25.6</v>
      </c>
      <c r="DE13" s="12">
        <v>4.4000000000000004</v>
      </c>
      <c r="DF13" s="12">
        <v>29.1</v>
      </c>
      <c r="DG13" s="12">
        <v>18.8</v>
      </c>
      <c r="DH13" s="12">
        <v>14</v>
      </c>
      <c r="DI13" s="12">
        <v>19.600000000000001</v>
      </c>
      <c r="DJ13" s="12">
        <v>15</v>
      </c>
      <c r="DK13" s="12">
        <v>19.7</v>
      </c>
      <c r="DL13" s="12">
        <v>13.9</v>
      </c>
      <c r="DM13" s="12">
        <v>27.2</v>
      </c>
      <c r="DN13" s="12">
        <v>17.399999999999999</v>
      </c>
      <c r="DO13" s="12">
        <v>14.2</v>
      </c>
      <c r="DP13" s="12">
        <v>16.2</v>
      </c>
      <c r="DQ13" s="12">
        <v>14.6</v>
      </c>
      <c r="DR13" s="12">
        <v>23.3</v>
      </c>
      <c r="DS13" s="12">
        <v>18.100000000000001</v>
      </c>
      <c r="DT13" s="12">
        <v>16.600000000000001</v>
      </c>
      <c r="DU13" s="12">
        <v>3.9</v>
      </c>
      <c r="DV13" s="12">
        <v>15.5</v>
      </c>
      <c r="DW13" s="12">
        <v>14.7</v>
      </c>
      <c r="DX13" s="12">
        <v>16.899999999999999</v>
      </c>
      <c r="DY13" s="12">
        <v>15.2</v>
      </c>
      <c r="DZ13" s="12">
        <v>13.7</v>
      </c>
      <c r="EA13" s="12">
        <v>19.3</v>
      </c>
      <c r="EB13" s="12">
        <v>14.3</v>
      </c>
      <c r="EC13" s="12">
        <v>14.6</v>
      </c>
      <c r="ED13" s="12">
        <v>15.6</v>
      </c>
      <c r="EE13" s="12">
        <v>16.7</v>
      </c>
      <c r="EF13" s="12">
        <v>16.7</v>
      </c>
      <c r="EG13" s="12">
        <v>14.8</v>
      </c>
      <c r="EH13" s="12">
        <v>15.9</v>
      </c>
      <c r="EI13" s="12">
        <v>13.5</v>
      </c>
      <c r="EJ13" s="12">
        <v>15.5</v>
      </c>
      <c r="EK13" s="12">
        <v>16.100000000000001</v>
      </c>
      <c r="EL13" s="12">
        <v>10</v>
      </c>
      <c r="EM13" s="12">
        <v>8.4</v>
      </c>
      <c r="EN13" s="12"/>
      <c r="EO13" s="12">
        <v>3</v>
      </c>
      <c r="EP13" s="12">
        <v>9.1999999999999993</v>
      </c>
      <c r="EQ13" s="12">
        <v>15.2</v>
      </c>
      <c r="ER13" s="12">
        <v>6</v>
      </c>
      <c r="ES13" s="12">
        <v>4.5999999999999996</v>
      </c>
      <c r="ET13" s="12">
        <v>16</v>
      </c>
      <c r="EU13" s="12">
        <v>14.9</v>
      </c>
      <c r="EV13" s="12">
        <v>18.5</v>
      </c>
      <c r="EW13" s="12">
        <v>5.0999999999999996</v>
      </c>
      <c r="EX13" s="12">
        <v>15.8</v>
      </c>
      <c r="EY13" s="12">
        <v>24.2</v>
      </c>
      <c r="EZ13" s="12">
        <v>16.5</v>
      </c>
      <c r="FA13" s="12">
        <v>14.4</v>
      </c>
      <c r="FB13" s="12">
        <v>8.1999999999999993</v>
      </c>
      <c r="FC13" s="12">
        <v>17.100000000000001</v>
      </c>
      <c r="FD13" s="12">
        <v>12.6</v>
      </c>
      <c r="FE13" s="12">
        <v>11.9</v>
      </c>
      <c r="FF13" s="12">
        <v>15.7</v>
      </c>
      <c r="FG13" s="12">
        <v>16.100000000000001</v>
      </c>
      <c r="FH13" s="12">
        <v>16.8</v>
      </c>
      <c r="FI13" s="12">
        <v>8.4</v>
      </c>
      <c r="FJ13" s="12">
        <v>17.899999999999999</v>
      </c>
      <c r="FK13" s="12">
        <v>14.9</v>
      </c>
      <c r="FL13" s="12">
        <v>15.2</v>
      </c>
      <c r="FM13" s="12">
        <v>5.4</v>
      </c>
      <c r="FN13" s="12">
        <v>4.3</v>
      </c>
      <c r="FO13" s="12">
        <v>8.6999999999999993</v>
      </c>
      <c r="FP13" s="12">
        <v>1.2</v>
      </c>
      <c r="FQ13" s="12">
        <v>4.4000000000000004</v>
      </c>
      <c r="FR13" s="12">
        <v>2.7</v>
      </c>
      <c r="FS13" s="12">
        <v>14.9</v>
      </c>
      <c r="FT13" s="12">
        <v>15.5</v>
      </c>
      <c r="FU13" s="12">
        <v>15.6</v>
      </c>
      <c r="FV13" s="12">
        <v>8.9</v>
      </c>
      <c r="FW13" s="12">
        <v>14.6</v>
      </c>
      <c r="FX13" s="12">
        <v>11.9</v>
      </c>
      <c r="FY13" s="12">
        <v>16</v>
      </c>
      <c r="FZ13" s="12">
        <v>14.9</v>
      </c>
      <c r="GA13" s="12">
        <v>6.3</v>
      </c>
      <c r="GB13" s="12">
        <v>20.3</v>
      </c>
      <c r="GC13" s="12">
        <v>19.5</v>
      </c>
      <c r="GD13" s="12">
        <v>15.5</v>
      </c>
      <c r="GE13" s="12">
        <v>28.4</v>
      </c>
      <c r="GF13" s="12">
        <v>15.5</v>
      </c>
      <c r="GG13" s="12">
        <v>4.5999999999999996</v>
      </c>
      <c r="GH13" s="12">
        <v>19.5</v>
      </c>
      <c r="GI13" s="12">
        <v>13.1</v>
      </c>
      <c r="GJ13" s="12">
        <v>22.7</v>
      </c>
      <c r="GK13" s="12">
        <v>23.8</v>
      </c>
      <c r="GL13" s="12">
        <v>17.5</v>
      </c>
      <c r="GM13" s="12">
        <v>9.1</v>
      </c>
      <c r="GN13" s="12">
        <v>15.5</v>
      </c>
      <c r="GO13" s="12">
        <v>15.9</v>
      </c>
      <c r="GP13" s="12">
        <v>16.100000000000001</v>
      </c>
      <c r="GQ13" s="12">
        <v>13.1</v>
      </c>
      <c r="GR13" s="12">
        <v>16.7</v>
      </c>
      <c r="GS13" s="12">
        <v>5.3</v>
      </c>
      <c r="GT13" s="12">
        <v>9.1999999999999993</v>
      </c>
      <c r="GU13" s="12">
        <v>14.6</v>
      </c>
      <c r="GV13" s="12">
        <v>15.4</v>
      </c>
      <c r="GW13" s="12">
        <v>6.6</v>
      </c>
      <c r="GX13" s="12">
        <v>10.199999999999999</v>
      </c>
      <c r="GY13" s="12">
        <v>5</v>
      </c>
      <c r="GZ13" s="12">
        <v>13.8</v>
      </c>
      <c r="HA13" s="12">
        <v>9.6</v>
      </c>
      <c r="HB13" s="12">
        <v>14.9</v>
      </c>
      <c r="HC13" s="12">
        <v>10.8</v>
      </c>
      <c r="HD13" s="12">
        <v>4</v>
      </c>
      <c r="HE13" s="12">
        <v>7.3</v>
      </c>
      <c r="HF13" s="12">
        <v>13.9</v>
      </c>
      <c r="HG13" s="12">
        <v>6</v>
      </c>
      <c r="HH13" s="12">
        <v>16</v>
      </c>
      <c r="HI13" s="12">
        <v>15.5</v>
      </c>
      <c r="HJ13" s="12">
        <v>16.100000000000001</v>
      </c>
      <c r="HK13" s="12">
        <v>16.399999999999999</v>
      </c>
      <c r="HL13" s="12">
        <v>17.5</v>
      </c>
      <c r="HM13" s="12">
        <v>4.2</v>
      </c>
      <c r="HN13" s="12">
        <v>4.0999999999999996</v>
      </c>
      <c r="HO13" s="12">
        <v>8.1</v>
      </c>
      <c r="HP13" s="12">
        <v>14.1</v>
      </c>
      <c r="HQ13" s="12">
        <v>6.3</v>
      </c>
      <c r="HR13" s="12">
        <v>4.9000000000000004</v>
      </c>
      <c r="HS13" s="12">
        <v>6.1</v>
      </c>
      <c r="HT13" s="12">
        <v>3.6</v>
      </c>
      <c r="HU13" s="12">
        <v>4.0999999999999996</v>
      </c>
      <c r="HV13" s="12">
        <v>7</v>
      </c>
      <c r="HW13" s="12">
        <v>4.9000000000000004</v>
      </c>
      <c r="HX13" s="12">
        <v>5.7</v>
      </c>
      <c r="HY13" s="12">
        <v>3.9</v>
      </c>
      <c r="HZ13" s="12">
        <v>9.4</v>
      </c>
      <c r="IA13" s="12">
        <v>12.9</v>
      </c>
      <c r="IB13" s="12">
        <v>10.7</v>
      </c>
      <c r="IC13" s="12">
        <v>18.2</v>
      </c>
      <c r="ID13" s="12">
        <v>5.2</v>
      </c>
      <c r="IE13" s="12">
        <v>5.3</v>
      </c>
      <c r="IF13" s="12">
        <v>4.5999999999999996</v>
      </c>
      <c r="IG13" s="12">
        <v>2.6</v>
      </c>
      <c r="IH13" s="12">
        <v>3.5</v>
      </c>
      <c r="II13" s="12">
        <v>1.5</v>
      </c>
      <c r="IJ13" s="12">
        <v>4.3</v>
      </c>
      <c r="IK13" s="12">
        <v>4.5</v>
      </c>
      <c r="IL13" s="12">
        <v>4.7</v>
      </c>
      <c r="IM13" s="12">
        <v>6.7</v>
      </c>
      <c r="IN13" s="12">
        <v>5.0999999999999996</v>
      </c>
      <c r="IO13" s="12">
        <v>4.8</v>
      </c>
      <c r="IP13" s="12">
        <v>26.2</v>
      </c>
      <c r="IQ13" s="12">
        <v>4.5</v>
      </c>
      <c r="IR13" s="12">
        <v>4.3</v>
      </c>
      <c r="IS13" s="12">
        <v>6.8</v>
      </c>
      <c r="IT13" s="12">
        <v>9.4</v>
      </c>
      <c r="IU13" s="12">
        <v>7.7</v>
      </c>
      <c r="IV13" s="12">
        <v>7.7</v>
      </c>
      <c r="IW13" s="12">
        <v>4.7</v>
      </c>
      <c r="IX13" s="12">
        <v>5.2</v>
      </c>
      <c r="IY13" s="12">
        <v>5.0999999999999996</v>
      </c>
      <c r="IZ13" s="12">
        <v>6.6</v>
      </c>
      <c r="JA13" s="12">
        <v>5</v>
      </c>
      <c r="JB13" s="12">
        <v>6</v>
      </c>
      <c r="JC13" s="12">
        <v>4.4000000000000004</v>
      </c>
      <c r="JD13" s="12">
        <v>6.8</v>
      </c>
      <c r="JE13" s="12">
        <v>4.5</v>
      </c>
      <c r="JF13" s="12">
        <v>5.3</v>
      </c>
      <c r="JG13" s="12">
        <v>6.2</v>
      </c>
      <c r="JH13" s="12">
        <v>3.8</v>
      </c>
      <c r="JI13" s="12">
        <v>10.7</v>
      </c>
      <c r="JJ13" s="12">
        <v>6.9</v>
      </c>
      <c r="JK13" s="12">
        <v>15.2</v>
      </c>
      <c r="JL13" s="12">
        <v>7.5</v>
      </c>
      <c r="JM13" s="12">
        <v>4.7</v>
      </c>
      <c r="JN13" s="12">
        <v>9.6</v>
      </c>
      <c r="JO13" s="12">
        <v>9.5</v>
      </c>
      <c r="JP13" s="12">
        <v>6.6</v>
      </c>
      <c r="JQ13" s="12">
        <v>4.5999999999999996</v>
      </c>
      <c r="JR13" s="12">
        <v>14.3</v>
      </c>
      <c r="JS13" s="12">
        <v>4.2</v>
      </c>
      <c r="JT13" s="12">
        <v>4</v>
      </c>
      <c r="JU13" s="12">
        <v>4</v>
      </c>
      <c r="JV13" s="12">
        <v>4.2</v>
      </c>
      <c r="JW13" s="12">
        <v>6.1</v>
      </c>
      <c r="JX13" s="12">
        <v>6</v>
      </c>
      <c r="JY13" s="12">
        <v>8.1</v>
      </c>
      <c r="JZ13" s="12">
        <v>5</v>
      </c>
      <c r="KA13" s="12">
        <v>4.2</v>
      </c>
      <c r="KB13" s="12">
        <v>5.6</v>
      </c>
      <c r="KC13" s="12">
        <v>5.3</v>
      </c>
      <c r="KD13" s="12">
        <v>5.5</v>
      </c>
      <c r="KE13" s="12">
        <v>8.1</v>
      </c>
      <c r="KF13" s="12">
        <v>7.4</v>
      </c>
      <c r="KG13" s="12">
        <v>13.7</v>
      </c>
      <c r="KH13" s="12">
        <v>4.3</v>
      </c>
      <c r="KI13" s="12">
        <v>13</v>
      </c>
      <c r="KJ13" s="12">
        <v>13.8</v>
      </c>
      <c r="KK13" s="12">
        <v>5.8</v>
      </c>
      <c r="KL13" s="12">
        <v>9.1</v>
      </c>
      <c r="KM13" s="12">
        <v>5.5</v>
      </c>
      <c r="KN13" s="12">
        <v>13.7</v>
      </c>
      <c r="KO13" s="12">
        <v>14</v>
      </c>
      <c r="KP13" s="12">
        <v>2.4</v>
      </c>
      <c r="KQ13" s="12">
        <v>13.9</v>
      </c>
      <c r="KR13" s="12">
        <v>5</v>
      </c>
      <c r="KS13" s="12">
        <v>10.7</v>
      </c>
      <c r="KT13" s="12">
        <v>6.2</v>
      </c>
      <c r="KU13" s="12">
        <v>14.2</v>
      </c>
      <c r="KV13" s="12">
        <v>15.4</v>
      </c>
      <c r="KW13" s="12">
        <v>16</v>
      </c>
      <c r="KX13" s="12">
        <v>15.1</v>
      </c>
      <c r="KY13" s="12">
        <v>5.2</v>
      </c>
      <c r="KZ13" s="12">
        <v>4.5</v>
      </c>
      <c r="LA13" s="12">
        <v>5.6</v>
      </c>
      <c r="LB13" s="12">
        <v>5.7</v>
      </c>
      <c r="LC13" s="12">
        <v>15.6</v>
      </c>
      <c r="LD13" s="12">
        <v>5.0999999999999996</v>
      </c>
      <c r="LE13" s="12">
        <v>14.4</v>
      </c>
      <c r="LF13" s="12">
        <v>13.8</v>
      </c>
      <c r="LG13" s="12">
        <v>4.5</v>
      </c>
      <c r="LH13" s="12">
        <v>15.8</v>
      </c>
      <c r="LI13" s="12">
        <v>4.4000000000000004</v>
      </c>
      <c r="LJ13" s="12">
        <v>15.3</v>
      </c>
      <c r="LK13" s="12">
        <v>15</v>
      </c>
      <c r="LL13" s="12">
        <v>7.9</v>
      </c>
      <c r="LM13" s="12">
        <v>15.9</v>
      </c>
      <c r="LN13" s="12">
        <v>9.4</v>
      </c>
      <c r="LO13" s="12">
        <v>5</v>
      </c>
      <c r="LP13" s="12">
        <v>11.8</v>
      </c>
      <c r="LQ13" s="12">
        <v>13.5</v>
      </c>
      <c r="LR13" s="12">
        <v>11.3</v>
      </c>
      <c r="LS13" s="12">
        <v>5.2</v>
      </c>
      <c r="LT13" s="12">
        <v>15.7</v>
      </c>
      <c r="LU13" s="12">
        <v>5.9</v>
      </c>
      <c r="LV13" s="12">
        <v>16.5</v>
      </c>
      <c r="LW13" s="12">
        <v>6.5</v>
      </c>
      <c r="LX13" s="12">
        <v>15.2</v>
      </c>
      <c r="LY13" s="12">
        <v>5.2</v>
      </c>
      <c r="LZ13" s="12">
        <v>14</v>
      </c>
      <c r="MA13" s="12">
        <v>5.2</v>
      </c>
      <c r="MB13" s="12">
        <v>9.1</v>
      </c>
      <c r="MC13" s="12">
        <v>5.3</v>
      </c>
      <c r="MD13" s="12">
        <v>6</v>
      </c>
      <c r="ME13" s="12">
        <v>15.4</v>
      </c>
      <c r="MF13" s="12">
        <v>5.3</v>
      </c>
      <c r="MG13" s="12">
        <v>14.5</v>
      </c>
      <c r="MH13" s="12">
        <v>6.1</v>
      </c>
      <c r="MI13" s="12">
        <v>15.5</v>
      </c>
      <c r="MJ13" s="12">
        <v>3.9</v>
      </c>
      <c r="MK13" s="12">
        <v>14.1</v>
      </c>
      <c r="ML13" s="12">
        <v>4.5</v>
      </c>
      <c r="MM13" s="12">
        <v>13.9</v>
      </c>
      <c r="MN13" s="12">
        <v>5.6</v>
      </c>
      <c r="MO13" s="12">
        <v>15.8</v>
      </c>
      <c r="MP13" s="12">
        <v>5</v>
      </c>
      <c r="MQ13" s="12">
        <v>17.3</v>
      </c>
      <c r="MR13" s="12">
        <v>5.8</v>
      </c>
      <c r="MS13" s="12">
        <v>14.5</v>
      </c>
      <c r="MT13" s="12">
        <v>9.6999999999999993</v>
      </c>
      <c r="MU13" s="12">
        <v>15.2</v>
      </c>
      <c r="MV13" s="12">
        <v>5.0999999999999996</v>
      </c>
      <c r="MW13" s="12">
        <v>5.6</v>
      </c>
      <c r="MX13" s="12">
        <v>5.0999999999999996</v>
      </c>
      <c r="MY13" s="12">
        <v>13.9</v>
      </c>
      <c r="MZ13" s="12">
        <v>5.6</v>
      </c>
      <c r="NA13" s="12">
        <v>5</v>
      </c>
      <c r="NB13" s="12">
        <v>13.5</v>
      </c>
      <c r="NC13" s="12">
        <v>2.5</v>
      </c>
      <c r="ND13" s="12">
        <v>2</v>
      </c>
      <c r="NE13" s="12">
        <v>3.2</v>
      </c>
      <c r="NF13" s="12">
        <v>4</v>
      </c>
      <c r="NG13" s="12">
        <v>2.4</v>
      </c>
      <c r="NH13" s="12">
        <v>3.9</v>
      </c>
      <c r="NI13" s="12">
        <v>3.5</v>
      </c>
      <c r="NJ13" s="12">
        <v>3.8</v>
      </c>
      <c r="NK13" s="12">
        <v>3.1</v>
      </c>
      <c r="NL13" s="12">
        <v>4.2</v>
      </c>
      <c r="NM13" s="12">
        <v>4</v>
      </c>
      <c r="NN13" s="12">
        <v>5.0999999999999996</v>
      </c>
      <c r="NO13" s="12">
        <f t="shared" si="9"/>
        <v>338.8</v>
      </c>
      <c r="NP13" s="12">
        <f t="shared" si="10"/>
        <v>225.79999999999998</v>
      </c>
      <c r="NQ13" s="12">
        <f t="shared" si="11"/>
        <v>389.49999999999994</v>
      </c>
      <c r="NR13" s="12">
        <f t="shared" si="12"/>
        <v>493.3</v>
      </c>
      <c r="NS13" s="12">
        <f t="shared" si="13"/>
        <v>405</v>
      </c>
      <c r="NT13" s="12">
        <f t="shared" si="14"/>
        <v>402.10000000000008</v>
      </c>
      <c r="NU13" s="12">
        <f t="shared" si="15"/>
        <v>351.30000000000007</v>
      </c>
      <c r="NV13" s="12">
        <f t="shared" si="16"/>
        <v>210.79999999999998</v>
      </c>
      <c r="NW13" s="12">
        <f t="shared" si="17"/>
        <v>194.79999999999998</v>
      </c>
      <c r="NX13" s="12">
        <f t="shared" si="18"/>
        <v>283.99999999999994</v>
      </c>
      <c r="NY13" s="12">
        <f t="shared" si="19"/>
        <v>310.2</v>
      </c>
      <c r="NZ13" s="12">
        <f t="shared" si="20"/>
        <v>220.79999999999998</v>
      </c>
      <c r="OA13" s="12">
        <f t="shared" si="21"/>
        <v>3826.3999999999983</v>
      </c>
      <c r="OB13" s="13">
        <f t="shared" si="22"/>
        <v>365</v>
      </c>
      <c r="OC13" s="13"/>
    </row>
    <row r="14" spans="1:428" s="14" customFormat="1" x14ac:dyDescent="0.3">
      <c r="A14" s="10" t="s">
        <v>192</v>
      </c>
      <c r="B14" s="10" t="s">
        <v>2</v>
      </c>
      <c r="C14" s="10" t="s">
        <v>3</v>
      </c>
      <c r="D14" s="10" t="s">
        <v>4</v>
      </c>
      <c r="E14" s="11"/>
      <c r="F14" s="11">
        <f>SUM(M14:NN14)</f>
        <v>2773.599999999999</v>
      </c>
      <c r="G14" s="11"/>
      <c r="H14" s="11"/>
      <c r="I14" s="57">
        <f>+R14+V14+X14+AK14+AL14+AO14+AW14+BC14+BK14+BQ14+BV14+CE14+CJ14+CQ14+CU14+CX14+DC14+DG14+DH14+DN14+DT14+DW14+DY14+DZ14+EB14+EE14+EH14+EN14+EO14+EP14+ER14+EV14+EW14+EX14+EZ14+FB14+FC14+FF14+FK14+FM14+FR14+FT14+FZ14+GA14+GB14+GH14+GI14+GP14+GS14+GW14+GY14+HD14+HG14+HI14+HJ14+HK14+HL14+HM14+HN14+HQ14+HR14+HT14+HW14+HX14+HY14+HZ14+IE14+IG14+IH14+II14+IL14+IQ14+IR14+IV14+IW14+IX14+IZ14+JB14+JC14+JE14+JG14+JJ14+JK14+JL14+JM14+JP14+JS14+JT14+JU14+JX14+JZ14</f>
        <v>261</v>
      </c>
      <c r="J14" s="57">
        <f>+Q14+Z14+AD14+AH14+CO14+CS14+CW14+DI14+EM14+ES14+ET14+FA14+FD14+FO14+FV14+FX14+FY14+GL14+GT14+GX14+GZ14+HA14+HE14+HO14+HS14+HU14+HV14+IB14+ID14+IJ14+IK14+IM14+IN14+IT14+IU14+JA14+JD14+JF14+JH14+JI14+JN14+JO14+JR14+JV14+JW14</f>
        <v>323.99999999999994</v>
      </c>
      <c r="K14" s="57">
        <f>+M14+P14+S14+T14+U14+W14+Y14+AA14+AB14+AC14+AE14+AG14+AI14+AJ14+AP14+AQ14+SUM(AR14:BT14)-AW14-BC14-BK14-BQ14+BU14+BX14+BY14+BZ14+CA14+CB14+CC14+CD14+CF14+CG14+CH14+CI14+CK14+CL14+CM14+CN14+CP14+CR14+CT14+CV14+CY14+CZ14+DA14+DB14+DD14+DE14+DF14+DJ14+DK14+DL14+DM14+DO14+DP14+DQ14+DR14+DS14+DU14+DV14+DX14+EA14+EC14+ED14+EF14+EI14+EJ14+EK14+EQ14+EU14+EY14+FE14+FG14+FJ14+FL14+FS14+FU14+FW14+GE14+GF14+GG14+GJ14+GK14+GM14+GN14+GO14+GQ14+GR14+GU14+GV14+HB14+HC14+HF14+HH14+HP14+IA14+IC14+IF14+IO14+IP14+IS14+IY14+JQ14+JY14</f>
        <v>2188.5999999999995</v>
      </c>
      <c r="L14" s="57">
        <f>+F14-I14-J14-K14</f>
        <v>0</v>
      </c>
      <c r="M14" s="12">
        <v>15.4</v>
      </c>
      <c r="N14" s="12"/>
      <c r="O14" s="12"/>
      <c r="P14" s="12">
        <v>13.8</v>
      </c>
      <c r="Q14" s="12">
        <v>9.8000000000000007</v>
      </c>
      <c r="R14" s="12">
        <v>1.3</v>
      </c>
      <c r="S14" s="12">
        <v>16.899999999999999</v>
      </c>
      <c r="T14" s="12">
        <v>13.3</v>
      </c>
      <c r="U14" s="12">
        <v>14.5</v>
      </c>
      <c r="V14" s="12">
        <v>2</v>
      </c>
      <c r="W14" s="12">
        <v>15.8</v>
      </c>
      <c r="X14" s="12">
        <v>2</v>
      </c>
      <c r="Y14" s="12">
        <v>16.3</v>
      </c>
      <c r="Z14" s="12">
        <v>8.5</v>
      </c>
      <c r="AA14" s="12">
        <v>18.7</v>
      </c>
      <c r="AB14" s="12">
        <v>15.1</v>
      </c>
      <c r="AC14" s="12">
        <v>16.2</v>
      </c>
      <c r="AD14" s="12">
        <v>6</v>
      </c>
      <c r="AE14" s="12">
        <v>21.6</v>
      </c>
      <c r="AF14" s="12"/>
      <c r="AG14" s="12">
        <v>17.600000000000001</v>
      </c>
      <c r="AH14" s="12">
        <v>6.7</v>
      </c>
      <c r="AI14" s="12">
        <v>24.2</v>
      </c>
      <c r="AJ14" s="12">
        <v>15.9</v>
      </c>
      <c r="AK14" s="12">
        <v>1.2</v>
      </c>
      <c r="AL14" s="12">
        <v>1.3</v>
      </c>
      <c r="AM14" s="12"/>
      <c r="AN14" s="12"/>
      <c r="AO14" s="12">
        <v>3.3</v>
      </c>
      <c r="AP14" s="12">
        <v>17.100000000000001</v>
      </c>
      <c r="AQ14" s="12">
        <v>17.899999999999999</v>
      </c>
      <c r="AR14" s="12">
        <v>17.899999999999999</v>
      </c>
      <c r="AS14" s="12">
        <v>17.8</v>
      </c>
      <c r="AT14" s="12"/>
      <c r="AU14" s="12"/>
      <c r="AV14" s="12"/>
      <c r="AW14" s="12">
        <v>2</v>
      </c>
      <c r="AX14" s="12">
        <v>14.7</v>
      </c>
      <c r="AY14" s="12">
        <v>16.600000000000001</v>
      </c>
      <c r="AZ14" s="12">
        <v>23.5</v>
      </c>
      <c r="BA14" s="12">
        <v>17.2</v>
      </c>
      <c r="BB14" s="12">
        <v>13.8</v>
      </c>
      <c r="BC14" s="12">
        <v>3.5</v>
      </c>
      <c r="BD14" s="12">
        <v>17.899999999999999</v>
      </c>
      <c r="BE14" s="12">
        <v>18.5</v>
      </c>
      <c r="BF14" s="12">
        <v>28.3</v>
      </c>
      <c r="BG14" s="12">
        <v>16.899999999999999</v>
      </c>
      <c r="BH14" s="12">
        <v>15.2</v>
      </c>
      <c r="BI14" s="12">
        <v>12.5</v>
      </c>
      <c r="BJ14" s="12">
        <v>16.100000000000001</v>
      </c>
      <c r="BK14" s="12">
        <v>1.8</v>
      </c>
      <c r="BL14" s="12">
        <v>17.8</v>
      </c>
      <c r="BM14" s="12">
        <v>26</v>
      </c>
      <c r="BN14" s="12">
        <v>16.600000000000001</v>
      </c>
      <c r="BO14" s="12">
        <v>23.7</v>
      </c>
      <c r="BP14" s="12">
        <v>24</v>
      </c>
      <c r="BQ14" s="12">
        <v>1.7</v>
      </c>
      <c r="BR14" s="12">
        <v>27.8</v>
      </c>
      <c r="BS14" s="12">
        <v>19.5</v>
      </c>
      <c r="BT14" s="12">
        <v>20.8</v>
      </c>
      <c r="BU14" s="12">
        <v>16.8</v>
      </c>
      <c r="BV14" s="12">
        <v>1</v>
      </c>
      <c r="BW14" s="12">
        <v>0</v>
      </c>
      <c r="BX14" s="12">
        <v>10.4</v>
      </c>
      <c r="BY14" s="12">
        <v>17</v>
      </c>
      <c r="BZ14" s="12">
        <v>20.9</v>
      </c>
      <c r="CA14" s="12">
        <v>15.3</v>
      </c>
      <c r="CB14" s="12">
        <v>18.2</v>
      </c>
      <c r="CC14" s="12">
        <v>17.5</v>
      </c>
      <c r="CD14" s="12">
        <v>18.2</v>
      </c>
      <c r="CE14" s="12">
        <v>2.2999999999999998</v>
      </c>
      <c r="CF14" s="12">
        <v>20.2</v>
      </c>
      <c r="CG14" s="12">
        <v>18.899999999999999</v>
      </c>
      <c r="CH14" s="12">
        <v>18.3</v>
      </c>
      <c r="CI14" s="12">
        <v>17.3</v>
      </c>
      <c r="CJ14" s="12">
        <v>2.8</v>
      </c>
      <c r="CK14" s="12">
        <v>15.4</v>
      </c>
      <c r="CL14" s="12">
        <v>29.8</v>
      </c>
      <c r="CM14" s="12">
        <v>18.8</v>
      </c>
      <c r="CN14" s="12">
        <v>18.2</v>
      </c>
      <c r="CO14" s="12">
        <v>5.2</v>
      </c>
      <c r="CP14" s="12">
        <v>19.899999999999999</v>
      </c>
      <c r="CQ14" s="12">
        <v>1.8</v>
      </c>
      <c r="CR14" s="12">
        <v>19.7</v>
      </c>
      <c r="CS14" s="12">
        <v>7.4</v>
      </c>
      <c r="CT14" s="12">
        <v>26.8</v>
      </c>
      <c r="CU14" s="12">
        <v>2.1</v>
      </c>
      <c r="CV14" s="12">
        <v>28.3</v>
      </c>
      <c r="CW14" s="12">
        <v>6.3</v>
      </c>
      <c r="CX14" s="12">
        <v>3.7</v>
      </c>
      <c r="CY14" s="12">
        <v>26.4</v>
      </c>
      <c r="CZ14" s="12">
        <v>15.5</v>
      </c>
      <c r="DA14" s="12">
        <v>19.3</v>
      </c>
      <c r="DB14" s="12">
        <v>23.7</v>
      </c>
      <c r="DC14" s="12">
        <v>3.8</v>
      </c>
      <c r="DD14" s="12">
        <v>12.1</v>
      </c>
      <c r="DE14" s="12">
        <v>16.3</v>
      </c>
      <c r="DF14" s="12">
        <v>15.6</v>
      </c>
      <c r="DG14" s="12">
        <v>2</v>
      </c>
      <c r="DH14" s="12">
        <v>4</v>
      </c>
      <c r="DI14" s="12">
        <v>6.2</v>
      </c>
      <c r="DJ14" s="12">
        <v>26.3</v>
      </c>
      <c r="DK14" s="12">
        <v>17.5</v>
      </c>
      <c r="DL14" s="12">
        <v>19.2</v>
      </c>
      <c r="DM14" s="12">
        <v>17.399999999999999</v>
      </c>
      <c r="DN14" s="12">
        <v>2</v>
      </c>
      <c r="DO14" s="12">
        <v>25.6</v>
      </c>
      <c r="DP14" s="12">
        <v>16.399999999999999</v>
      </c>
      <c r="DQ14" s="12">
        <v>26.9</v>
      </c>
      <c r="DR14" s="12">
        <v>11.2</v>
      </c>
      <c r="DS14" s="12">
        <v>18.600000000000001</v>
      </c>
      <c r="DT14" s="12">
        <v>3.8</v>
      </c>
      <c r="DU14" s="12">
        <v>19.3</v>
      </c>
      <c r="DV14" s="12">
        <v>26.1</v>
      </c>
      <c r="DW14" s="12">
        <v>1.3</v>
      </c>
      <c r="DX14" s="12">
        <v>10.4</v>
      </c>
      <c r="DY14" s="12">
        <v>2.7</v>
      </c>
      <c r="DZ14" s="12">
        <v>1.3</v>
      </c>
      <c r="EA14" s="12">
        <v>17.7</v>
      </c>
      <c r="EB14" s="12">
        <v>3.5</v>
      </c>
      <c r="EC14" s="12">
        <v>14.9</v>
      </c>
      <c r="ED14" s="12">
        <v>15.4</v>
      </c>
      <c r="EE14" s="12">
        <v>2</v>
      </c>
      <c r="EF14" s="12">
        <v>11.7</v>
      </c>
      <c r="EG14" s="12">
        <v>0</v>
      </c>
      <c r="EH14" s="12">
        <v>2.1</v>
      </c>
      <c r="EI14" s="12">
        <v>29.2</v>
      </c>
      <c r="EJ14" s="12">
        <v>12.9</v>
      </c>
      <c r="EK14" s="12">
        <v>27.5</v>
      </c>
      <c r="EL14" s="12">
        <v>0</v>
      </c>
      <c r="EM14" s="12">
        <v>6.3</v>
      </c>
      <c r="EN14" s="12">
        <v>3.2</v>
      </c>
      <c r="EO14" s="12">
        <v>2</v>
      </c>
      <c r="EP14" s="12">
        <v>1.8</v>
      </c>
      <c r="EQ14" s="12">
        <v>22</v>
      </c>
      <c r="ER14" s="12">
        <v>2.9</v>
      </c>
      <c r="ES14" s="12">
        <v>9.6999999999999993</v>
      </c>
      <c r="ET14" s="12">
        <v>5.9</v>
      </c>
      <c r="EU14" s="12">
        <v>16.399999999999999</v>
      </c>
      <c r="EV14" s="12">
        <v>3</v>
      </c>
      <c r="EW14" s="12">
        <v>3.4</v>
      </c>
      <c r="EX14" s="12">
        <v>2.2000000000000002</v>
      </c>
      <c r="EY14" s="12">
        <v>20</v>
      </c>
      <c r="EZ14" s="12">
        <v>3.2</v>
      </c>
      <c r="FA14" s="12">
        <v>9.8000000000000007</v>
      </c>
      <c r="FB14" s="12">
        <v>4.8</v>
      </c>
      <c r="FC14" s="12">
        <v>3.4</v>
      </c>
      <c r="FD14" s="12">
        <v>7.1</v>
      </c>
      <c r="FE14" s="12">
        <v>22.4</v>
      </c>
      <c r="FF14" s="12">
        <v>4.3</v>
      </c>
      <c r="FG14" s="12">
        <v>10.9</v>
      </c>
      <c r="FH14" s="12">
        <v>0</v>
      </c>
      <c r="FI14" s="12"/>
      <c r="FJ14" s="12">
        <v>13.5</v>
      </c>
      <c r="FK14" s="12">
        <v>4</v>
      </c>
      <c r="FL14" s="12">
        <v>16.399999999999999</v>
      </c>
      <c r="FM14" s="12">
        <v>3.5</v>
      </c>
      <c r="FN14" s="12"/>
      <c r="FO14" s="12">
        <v>6.7</v>
      </c>
      <c r="FP14" s="12"/>
      <c r="FQ14" s="12"/>
      <c r="FR14" s="12">
        <v>2</v>
      </c>
      <c r="FS14" s="12">
        <v>23.8</v>
      </c>
      <c r="FT14" s="12">
        <v>3.3</v>
      </c>
      <c r="FU14" s="12">
        <v>11</v>
      </c>
      <c r="FV14" s="12">
        <v>6.9</v>
      </c>
      <c r="FW14" s="12">
        <v>22</v>
      </c>
      <c r="FX14" s="12">
        <v>9.6999999999999993</v>
      </c>
      <c r="FY14" s="12">
        <v>5.3</v>
      </c>
      <c r="FZ14" s="12">
        <v>3</v>
      </c>
      <c r="GA14" s="12">
        <v>3.4</v>
      </c>
      <c r="GB14" s="12">
        <v>3.5</v>
      </c>
      <c r="GC14" s="12"/>
      <c r="GD14" s="12"/>
      <c r="GE14" s="12">
        <v>12.8</v>
      </c>
      <c r="GF14" s="12">
        <v>16.600000000000001</v>
      </c>
      <c r="GG14" s="12">
        <v>18.3</v>
      </c>
      <c r="GH14" s="12">
        <v>2.8</v>
      </c>
      <c r="GI14" s="12">
        <v>4.4000000000000004</v>
      </c>
      <c r="GJ14" s="12">
        <v>11.3</v>
      </c>
      <c r="GK14" s="12">
        <v>23.3</v>
      </c>
      <c r="GL14" s="12">
        <v>8.1</v>
      </c>
      <c r="GM14" s="12">
        <v>18</v>
      </c>
      <c r="GN14" s="12">
        <v>22.8</v>
      </c>
      <c r="GO14" s="12">
        <v>13</v>
      </c>
      <c r="GP14" s="12">
        <v>3.6</v>
      </c>
      <c r="GQ14" s="12">
        <v>10.3</v>
      </c>
      <c r="GR14" s="12">
        <v>12.7</v>
      </c>
      <c r="GS14" s="12">
        <v>3.2</v>
      </c>
      <c r="GT14" s="12">
        <v>8.6</v>
      </c>
      <c r="GU14" s="12">
        <v>15.9</v>
      </c>
      <c r="GV14" s="12">
        <v>12.4</v>
      </c>
      <c r="GW14" s="12">
        <v>4.2</v>
      </c>
      <c r="GX14" s="12">
        <v>5.0999999999999996</v>
      </c>
      <c r="GY14" s="12">
        <v>2.7</v>
      </c>
      <c r="GZ14" s="12">
        <v>9.4</v>
      </c>
      <c r="HA14" s="12">
        <v>8</v>
      </c>
      <c r="HB14" s="12">
        <v>20.8</v>
      </c>
      <c r="HC14" s="12">
        <v>15.2</v>
      </c>
      <c r="HD14" s="12">
        <v>3.6</v>
      </c>
      <c r="HE14" s="12">
        <v>5.0999999999999996</v>
      </c>
      <c r="HF14" s="12">
        <v>27.6</v>
      </c>
      <c r="HG14" s="12">
        <v>2.5</v>
      </c>
      <c r="HH14" s="12">
        <v>13.5</v>
      </c>
      <c r="HI14" s="12">
        <v>3.7</v>
      </c>
      <c r="HJ14" s="12">
        <v>2</v>
      </c>
      <c r="HK14" s="12">
        <v>3.2</v>
      </c>
      <c r="HL14" s="12">
        <v>1.5</v>
      </c>
      <c r="HM14" s="12">
        <v>3.7</v>
      </c>
      <c r="HN14" s="12">
        <v>2.2000000000000002</v>
      </c>
      <c r="HO14" s="12">
        <v>6</v>
      </c>
      <c r="HP14" s="12">
        <v>21</v>
      </c>
      <c r="HQ14" s="12">
        <v>2.1</v>
      </c>
      <c r="HR14" s="12">
        <v>4.8</v>
      </c>
      <c r="HS14" s="12">
        <v>5.3</v>
      </c>
      <c r="HT14" s="12">
        <v>3.3</v>
      </c>
      <c r="HU14" s="12">
        <v>8.5</v>
      </c>
      <c r="HV14" s="12">
        <v>6.6</v>
      </c>
      <c r="HW14" s="12">
        <v>2.2999999999999998</v>
      </c>
      <c r="HX14" s="12">
        <v>2.2999999999999998</v>
      </c>
      <c r="HY14" s="12">
        <v>3.8</v>
      </c>
      <c r="HZ14" s="12">
        <v>3.2</v>
      </c>
      <c r="IA14" s="12">
        <v>19.899999999999999</v>
      </c>
      <c r="IB14" s="12">
        <v>9.4</v>
      </c>
      <c r="IC14" s="12">
        <v>26.5</v>
      </c>
      <c r="ID14" s="12">
        <v>6.1</v>
      </c>
      <c r="IE14" s="12">
        <v>3.5</v>
      </c>
      <c r="IF14" s="12">
        <v>13.7</v>
      </c>
      <c r="IG14" s="12">
        <v>2.5</v>
      </c>
      <c r="IH14" s="12">
        <v>2.5</v>
      </c>
      <c r="II14" s="12">
        <v>2.4</v>
      </c>
      <c r="IJ14" s="12">
        <v>8.3000000000000007</v>
      </c>
      <c r="IK14" s="12">
        <v>6.7</v>
      </c>
      <c r="IL14" s="12">
        <v>3.8</v>
      </c>
      <c r="IM14" s="12">
        <v>6.2</v>
      </c>
      <c r="IN14" s="12">
        <v>7.5</v>
      </c>
      <c r="IO14" s="12">
        <v>14.2</v>
      </c>
      <c r="IP14" s="12">
        <v>29.5</v>
      </c>
      <c r="IQ14" s="12">
        <v>4.5</v>
      </c>
      <c r="IR14" s="12">
        <v>2.4</v>
      </c>
      <c r="IS14" s="12">
        <v>16.899999999999999</v>
      </c>
      <c r="IT14" s="12">
        <v>6.1</v>
      </c>
      <c r="IU14" s="12">
        <v>5.5</v>
      </c>
      <c r="IV14" s="12">
        <v>2</v>
      </c>
      <c r="IW14" s="12">
        <v>2.5</v>
      </c>
      <c r="IX14" s="12">
        <v>2.5</v>
      </c>
      <c r="IY14" s="12">
        <v>10.7</v>
      </c>
      <c r="IZ14" s="12">
        <v>2.5</v>
      </c>
      <c r="JA14" s="12">
        <v>7.8</v>
      </c>
      <c r="JB14" s="12">
        <v>2.6</v>
      </c>
      <c r="JC14" s="12">
        <v>3.7</v>
      </c>
      <c r="JD14" s="12">
        <v>5.6</v>
      </c>
      <c r="JE14" s="12">
        <v>4.4000000000000004</v>
      </c>
      <c r="JF14" s="12">
        <v>7.7</v>
      </c>
      <c r="JG14" s="12">
        <v>2.6</v>
      </c>
      <c r="JH14" s="12">
        <v>6.2</v>
      </c>
      <c r="JI14" s="12">
        <v>9.9</v>
      </c>
      <c r="JJ14" s="12">
        <v>2.7</v>
      </c>
      <c r="JK14" s="12">
        <v>2.4</v>
      </c>
      <c r="JL14" s="12">
        <v>3.5</v>
      </c>
      <c r="JM14" s="12">
        <v>4.2</v>
      </c>
      <c r="JN14" s="12">
        <v>9.3000000000000007</v>
      </c>
      <c r="JO14" s="12">
        <v>8.4</v>
      </c>
      <c r="JP14" s="12">
        <v>2.7</v>
      </c>
      <c r="JQ14" s="12">
        <v>10.7</v>
      </c>
      <c r="JR14" s="12">
        <v>5.3</v>
      </c>
      <c r="JS14" s="12">
        <v>4.4000000000000004</v>
      </c>
      <c r="JT14" s="12">
        <v>2.9</v>
      </c>
      <c r="JU14" s="12">
        <v>3.9</v>
      </c>
      <c r="JV14" s="12">
        <v>6.5</v>
      </c>
      <c r="JW14" s="12">
        <v>7.3</v>
      </c>
      <c r="JX14" s="12">
        <v>2.1</v>
      </c>
      <c r="JY14" s="12">
        <v>10.199999999999999</v>
      </c>
      <c r="JZ14" s="12">
        <v>3.5</v>
      </c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>
        <f t="shared" si="9"/>
        <v>312.39999999999992</v>
      </c>
      <c r="NP14" s="12">
        <f t="shared" si="10"/>
        <v>432.1</v>
      </c>
      <c r="NQ14" s="12">
        <f t="shared" si="11"/>
        <v>444.9</v>
      </c>
      <c r="NR14" s="12">
        <f t="shared" si="12"/>
        <v>400.59999999999997</v>
      </c>
      <c r="NS14" s="12">
        <f t="shared" si="13"/>
        <v>265.5</v>
      </c>
      <c r="NT14" s="12">
        <f t="shared" si="14"/>
        <v>235.60000000000008</v>
      </c>
      <c r="NU14" s="12">
        <f t="shared" si="15"/>
        <v>283.59999999999997</v>
      </c>
      <c r="NV14" s="12">
        <f t="shared" si="16"/>
        <v>240.2</v>
      </c>
      <c r="NW14" s="12">
        <f t="shared" si="17"/>
        <v>158.70000000000005</v>
      </c>
      <c r="NX14" s="12">
        <f t="shared" si="18"/>
        <v>0</v>
      </c>
      <c r="NY14" s="12">
        <f t="shared" si="19"/>
        <v>0</v>
      </c>
      <c r="NZ14" s="12">
        <f t="shared" si="20"/>
        <v>0</v>
      </c>
      <c r="OA14" s="12">
        <f t="shared" si="21"/>
        <v>2773.599999999999</v>
      </c>
      <c r="OB14" s="13">
        <f t="shared" si="22"/>
        <v>260</v>
      </c>
      <c r="OC14" s="13"/>
    </row>
    <row r="15" spans="1:428" s="14" customFormat="1" x14ac:dyDescent="0.3">
      <c r="A15" s="10" t="s">
        <v>219</v>
      </c>
      <c r="B15" s="10" t="s">
        <v>220</v>
      </c>
      <c r="C15" s="10" t="s">
        <v>221</v>
      </c>
      <c r="D15" s="10" t="s">
        <v>12</v>
      </c>
      <c r="E15" s="11"/>
      <c r="F15" s="11"/>
      <c r="G15" s="11"/>
      <c r="H15" s="11">
        <f>SUM(M15:NN15)</f>
        <v>138.4</v>
      </c>
      <c r="I15" s="57">
        <f>+GM15+GN15+GO15+GP15+GQ15+GR15+GS15+GU15+GW15+GX15+GZ15+HA15+HC15+HE15+HF15+HG15+HH15+HK15+HL15+HN15+HP15</f>
        <v>52.800000000000004</v>
      </c>
      <c r="J15" s="57">
        <f>+GT15+GV15+HB15+HD15+HI15+HM15+HO15</f>
        <v>51.2</v>
      </c>
      <c r="K15" s="57">
        <f>+HJ15+HQ15</f>
        <v>34.4</v>
      </c>
      <c r="L15" s="57">
        <f>+H15-I15-J15-K15</f>
        <v>0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>
        <v>3.8</v>
      </c>
      <c r="GN15" s="12">
        <v>0.6</v>
      </c>
      <c r="GO15" s="12">
        <v>0.7</v>
      </c>
      <c r="GP15" s="12">
        <v>4.7</v>
      </c>
      <c r="GQ15" s="12">
        <v>4.5999999999999996</v>
      </c>
      <c r="GR15" s="12">
        <v>2.4</v>
      </c>
      <c r="GS15" s="12">
        <v>0.2</v>
      </c>
      <c r="GT15" s="12">
        <v>6.3</v>
      </c>
      <c r="GU15" s="12">
        <v>3</v>
      </c>
      <c r="GV15" s="12">
        <v>8.8000000000000007</v>
      </c>
      <c r="GW15" s="12">
        <v>3.7</v>
      </c>
      <c r="GX15" s="12">
        <v>2.2000000000000002</v>
      </c>
      <c r="GY15" s="12"/>
      <c r="GZ15" s="12">
        <v>0.6</v>
      </c>
      <c r="HA15" s="12">
        <v>4</v>
      </c>
      <c r="HB15" s="12">
        <v>8.1</v>
      </c>
      <c r="HC15" s="12">
        <v>1.6</v>
      </c>
      <c r="HD15" s="12">
        <v>6</v>
      </c>
      <c r="HE15" s="12">
        <v>1</v>
      </c>
      <c r="HF15" s="12">
        <v>2.6</v>
      </c>
      <c r="HG15" s="12">
        <v>0.3</v>
      </c>
      <c r="HH15" s="12">
        <v>4.5</v>
      </c>
      <c r="HI15" s="12">
        <v>6.7</v>
      </c>
      <c r="HJ15" s="12">
        <v>11.2</v>
      </c>
      <c r="HK15" s="12">
        <v>4.9000000000000004</v>
      </c>
      <c r="HL15" s="12">
        <v>3.6</v>
      </c>
      <c r="HM15" s="12">
        <v>8</v>
      </c>
      <c r="HN15" s="12">
        <v>2.2000000000000002</v>
      </c>
      <c r="HO15" s="12">
        <v>7.3</v>
      </c>
      <c r="HP15" s="12">
        <v>1.6</v>
      </c>
      <c r="HQ15" s="12">
        <v>23.2</v>
      </c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>
        <f t="shared" si="9"/>
        <v>0</v>
      </c>
      <c r="NP15" s="12">
        <f t="shared" si="10"/>
        <v>0</v>
      </c>
      <c r="NQ15" s="12">
        <f t="shared" si="11"/>
        <v>0</v>
      </c>
      <c r="NR15" s="12">
        <f t="shared" si="12"/>
        <v>0</v>
      </c>
      <c r="NS15" s="12">
        <f t="shared" si="13"/>
        <v>0</v>
      </c>
      <c r="NT15" s="12">
        <f t="shared" si="14"/>
        <v>0</v>
      </c>
      <c r="NU15" s="12">
        <f t="shared" si="15"/>
        <v>138.4</v>
      </c>
      <c r="NV15" s="12">
        <f t="shared" si="16"/>
        <v>0</v>
      </c>
      <c r="NW15" s="12">
        <f t="shared" si="17"/>
        <v>0</v>
      </c>
      <c r="NX15" s="12">
        <f t="shared" si="18"/>
        <v>0</v>
      </c>
      <c r="NY15" s="12">
        <f t="shared" si="19"/>
        <v>0</v>
      </c>
      <c r="NZ15" s="12">
        <f t="shared" si="20"/>
        <v>0</v>
      </c>
      <c r="OA15" s="12">
        <f t="shared" si="21"/>
        <v>138.4</v>
      </c>
      <c r="OB15" s="13">
        <f t="shared" si="22"/>
        <v>30</v>
      </c>
      <c r="OC15" s="13"/>
    </row>
    <row r="16" spans="1:428" s="14" customFormat="1" x14ac:dyDescent="0.3">
      <c r="A16" s="10" t="s">
        <v>84</v>
      </c>
      <c r="B16" s="10" t="s">
        <v>179</v>
      </c>
      <c r="C16" s="10" t="s">
        <v>85</v>
      </c>
      <c r="D16" s="10" t="s">
        <v>7</v>
      </c>
      <c r="E16" s="11">
        <f>SUM(M16:NN16)</f>
        <v>2058.1000000000004</v>
      </c>
      <c r="F16" s="11"/>
      <c r="G16" s="11"/>
      <c r="H16" s="11"/>
      <c r="I16" s="57"/>
      <c r="J16" s="57">
        <f>+Y16+AM16+AP16+AU16+BB16+BG16+BM16+BN16+BP16+BU16+BW16+BZ16+CA16+CL16+CP16+CT16+CX16+DB16+DG16+DM16+DO16+DS16+ED16+EJ16+EM16+EP16+EW16+EY16+EZ16+FB16+ER16+FK16+FM16+FT16+FU16+FZ16+GA16+GC16+GG16+GK16+GL16+GM16+GU16+GY16+HE16+HH16+HI16+HJ16+HK16+HL16+HO16+HP16+HQ16+HX16+HY16+IA16+IN16+IQ16+IU16+IX16+IY16+IZ16+JD16+JJ16+JN16+JO16+JQ16+JX16+KC16+KF16+KK16+KL16+KN16+KQ16+KR16+KT16+KX16+KY16+KZ16+LF16+LG16+LO16+LQ16+LU16+LV16+LX16+MB16+MG16+MM16+MN16+MO16+MP16+MQ16+MR16+MV16+MX16</f>
        <v>687.50000000000034</v>
      </c>
      <c r="K16" s="57">
        <f>+M16+O16+Q16+R16+V16+AA16+AB16+AC16+AE16+AK16+AN16+AO16+AR16+AZ16+BD16+BE16+BH16+BJ16+BK16+BL16+BV16+BY16+CB16+CC16+CD16+CE16+CG16+CI16+CJ16+CM16+CF16+DC16+DE16+DF16+DI16+DK16+DL16+DT16+EA16+EF16+EK16+EL16+EN16+EO16+ET16+EU16+EV16+FC16+FG16+FI16+FN16+FR16+FS16+FW16+FX16+FY16+GB16+GH16+GS16+GT16+GW16+GX16+HA16+HD16+HF16+HG16+HS16+HV16+IP16+IT16+JB16+JE16+JH16+JI16+JL16+JR16+JW16+JZ16+KD16+KS16+KU16+LA16+LC16+LZ16+ME16+MF16+MH16+MI16+MJ16+MS16+MU16+MW16+MZ16+NA16+NB16+ND16+NE16+NG16+NI16+NJ16+NK16+NM16</f>
        <v>1370.6000000000004</v>
      </c>
      <c r="L16" s="57">
        <f>+E16-I16-J16-K16</f>
        <v>0</v>
      </c>
      <c r="M16" s="12">
        <v>14.1</v>
      </c>
      <c r="N16" s="12"/>
      <c r="O16" s="12">
        <v>14.2</v>
      </c>
      <c r="P16" s="12"/>
      <c r="Q16" s="12">
        <v>11.2</v>
      </c>
      <c r="R16" s="12">
        <v>14</v>
      </c>
      <c r="S16" s="12"/>
      <c r="T16" s="12"/>
      <c r="U16" s="12"/>
      <c r="V16" s="12">
        <v>11.7</v>
      </c>
      <c r="W16" s="12"/>
      <c r="X16" s="12"/>
      <c r="Y16" s="12">
        <v>9</v>
      </c>
      <c r="Z16" s="12"/>
      <c r="AA16" s="12">
        <v>12.6</v>
      </c>
      <c r="AB16" s="12">
        <v>11.7</v>
      </c>
      <c r="AC16" s="12">
        <v>15</v>
      </c>
      <c r="AD16" s="12"/>
      <c r="AE16" s="12">
        <v>11.7</v>
      </c>
      <c r="AF16" s="12"/>
      <c r="AG16" s="12"/>
      <c r="AH16" s="12"/>
      <c r="AI16" s="12"/>
      <c r="AJ16" s="12"/>
      <c r="AK16" s="12">
        <v>12.2</v>
      </c>
      <c r="AL16" s="12"/>
      <c r="AM16" s="12">
        <v>6.3</v>
      </c>
      <c r="AN16" s="12">
        <v>14.7</v>
      </c>
      <c r="AO16" s="12">
        <v>12.5</v>
      </c>
      <c r="AP16" s="12">
        <v>8</v>
      </c>
      <c r="AQ16" s="12"/>
      <c r="AR16" s="12">
        <v>17.7</v>
      </c>
      <c r="AS16" s="12"/>
      <c r="AT16" s="12"/>
      <c r="AU16" s="12">
        <v>9.8000000000000007</v>
      </c>
      <c r="AV16" s="12"/>
      <c r="AW16" s="12"/>
      <c r="AX16" s="12"/>
      <c r="AY16" s="12"/>
      <c r="AZ16" s="12">
        <v>11.9</v>
      </c>
      <c r="BA16" s="12"/>
      <c r="BB16" s="12">
        <v>5.0999999999999996</v>
      </c>
      <c r="BC16" s="12"/>
      <c r="BD16" s="12">
        <v>13.9</v>
      </c>
      <c r="BE16" s="12">
        <v>14.1</v>
      </c>
      <c r="BF16" s="12"/>
      <c r="BG16" s="12">
        <v>7.1</v>
      </c>
      <c r="BH16" s="12">
        <v>12.1</v>
      </c>
      <c r="BI16" s="12"/>
      <c r="BJ16" s="12">
        <v>12.2</v>
      </c>
      <c r="BK16" s="12">
        <v>22.9</v>
      </c>
      <c r="BL16" s="12">
        <v>16.399999999999999</v>
      </c>
      <c r="BM16" s="12">
        <v>8.4</v>
      </c>
      <c r="BN16" s="12">
        <v>9.6999999999999993</v>
      </c>
      <c r="BO16" s="12"/>
      <c r="BP16" s="12">
        <v>5.0999999999999996</v>
      </c>
      <c r="BQ16" s="12"/>
      <c r="BR16" s="12"/>
      <c r="BS16" s="12"/>
      <c r="BT16" s="12"/>
      <c r="BU16" s="12">
        <v>9.4</v>
      </c>
      <c r="BV16" s="12">
        <v>18.3</v>
      </c>
      <c r="BW16" s="12">
        <v>5.9</v>
      </c>
      <c r="BX16" s="12"/>
      <c r="BY16" s="12">
        <v>10.7</v>
      </c>
      <c r="BZ16" s="12">
        <v>9.6999999999999993</v>
      </c>
      <c r="CA16" s="12">
        <v>5.0999999999999996</v>
      </c>
      <c r="CB16" s="12">
        <v>13.4</v>
      </c>
      <c r="CC16" s="12">
        <v>15.7</v>
      </c>
      <c r="CD16" s="12">
        <v>18.8</v>
      </c>
      <c r="CE16" s="12">
        <v>11.9</v>
      </c>
      <c r="CF16" s="12">
        <v>12.5</v>
      </c>
      <c r="CG16" s="12">
        <v>11.7</v>
      </c>
      <c r="CH16" s="12"/>
      <c r="CI16" s="12">
        <v>11.6</v>
      </c>
      <c r="CJ16" s="12">
        <v>16.7</v>
      </c>
      <c r="CK16" s="12"/>
      <c r="CL16" s="12">
        <v>5.9</v>
      </c>
      <c r="CM16" s="12">
        <v>11.9</v>
      </c>
      <c r="CN16" s="12"/>
      <c r="CO16" s="12"/>
      <c r="CP16" s="12">
        <v>5.3</v>
      </c>
      <c r="CQ16" s="12"/>
      <c r="CR16" s="12"/>
      <c r="CS16" s="12"/>
      <c r="CT16" s="12">
        <v>5.7</v>
      </c>
      <c r="CU16" s="12"/>
      <c r="CV16" s="12"/>
      <c r="CW16" s="12"/>
      <c r="CX16" s="12">
        <v>5.4</v>
      </c>
      <c r="CY16" s="12"/>
      <c r="CZ16" s="12"/>
      <c r="DA16" s="12"/>
      <c r="DB16" s="12">
        <v>5.4</v>
      </c>
      <c r="DC16" s="12">
        <v>11.8</v>
      </c>
      <c r="DD16" s="12"/>
      <c r="DE16" s="12">
        <v>13.8</v>
      </c>
      <c r="DF16" s="12">
        <v>14.4</v>
      </c>
      <c r="DG16" s="12">
        <v>9</v>
      </c>
      <c r="DH16" s="12"/>
      <c r="DI16" s="12">
        <v>11.9</v>
      </c>
      <c r="DJ16" s="12"/>
      <c r="DK16" s="12">
        <v>11.2</v>
      </c>
      <c r="DL16" s="12">
        <v>17.5</v>
      </c>
      <c r="DM16" s="12">
        <v>8.5</v>
      </c>
      <c r="DN16" s="12"/>
      <c r="DO16" s="12">
        <v>7.4</v>
      </c>
      <c r="DP16" s="12"/>
      <c r="DQ16" s="12"/>
      <c r="DR16" s="12"/>
      <c r="DS16" s="12">
        <v>8</v>
      </c>
      <c r="DT16" s="12">
        <v>12.7</v>
      </c>
      <c r="DU16" s="12"/>
      <c r="DV16" s="12"/>
      <c r="DW16" s="12"/>
      <c r="DX16" s="12"/>
      <c r="DY16" s="12"/>
      <c r="DZ16" s="12"/>
      <c r="EA16" s="12">
        <v>10.7</v>
      </c>
      <c r="EB16" s="12"/>
      <c r="EC16" s="12"/>
      <c r="ED16" s="12">
        <v>9.3000000000000007</v>
      </c>
      <c r="EE16" s="12"/>
      <c r="EF16" s="12">
        <v>10.9</v>
      </c>
      <c r="EG16" s="12"/>
      <c r="EH16" s="12"/>
      <c r="EI16" s="12"/>
      <c r="EJ16" s="12">
        <v>8.6999999999999993</v>
      </c>
      <c r="EK16" s="12">
        <v>22.4</v>
      </c>
      <c r="EL16" s="12">
        <v>10.1</v>
      </c>
      <c r="EM16" s="12">
        <v>5.0999999999999996</v>
      </c>
      <c r="EN16" s="12">
        <v>18.5</v>
      </c>
      <c r="EO16" s="12">
        <v>11.7</v>
      </c>
      <c r="EP16" s="12">
        <v>5.0999999999999996</v>
      </c>
      <c r="EQ16" s="12"/>
      <c r="ER16" s="12">
        <v>5.9</v>
      </c>
      <c r="ES16" s="12"/>
      <c r="ET16" s="12">
        <v>10.8</v>
      </c>
      <c r="EU16" s="12">
        <v>13.8</v>
      </c>
      <c r="EV16" s="12">
        <v>12.3</v>
      </c>
      <c r="EW16" s="12">
        <v>8.6999999999999993</v>
      </c>
      <c r="EX16" s="12"/>
      <c r="EY16" s="12">
        <v>7.8</v>
      </c>
      <c r="EZ16" s="12">
        <v>7.5</v>
      </c>
      <c r="FA16" s="12"/>
      <c r="FB16" s="12">
        <v>9</v>
      </c>
      <c r="FC16" s="12">
        <v>10.199999999999999</v>
      </c>
      <c r="FD16" s="12"/>
      <c r="FE16" s="12"/>
      <c r="FF16" s="12"/>
      <c r="FG16" s="12">
        <v>11.5</v>
      </c>
      <c r="FH16" s="12"/>
      <c r="FI16" s="12">
        <v>14.2</v>
      </c>
      <c r="FJ16" s="12"/>
      <c r="FK16" s="12">
        <v>7.8</v>
      </c>
      <c r="FL16" s="12"/>
      <c r="FM16" s="12">
        <v>6.5</v>
      </c>
      <c r="FN16" s="12">
        <v>10.199999999999999</v>
      </c>
      <c r="FO16" s="12"/>
      <c r="FP16" s="12"/>
      <c r="FQ16" s="12"/>
      <c r="FR16" s="12">
        <v>10.4</v>
      </c>
      <c r="FS16" s="12">
        <v>10.199999999999999</v>
      </c>
      <c r="FT16" s="12">
        <v>5.6</v>
      </c>
      <c r="FU16" s="12">
        <v>8.5</v>
      </c>
      <c r="FV16" s="12"/>
      <c r="FW16" s="12">
        <v>13</v>
      </c>
      <c r="FX16" s="12">
        <v>15.2</v>
      </c>
      <c r="FY16" s="12">
        <v>11.1</v>
      </c>
      <c r="FZ16" s="12">
        <v>6.6</v>
      </c>
      <c r="GA16" s="12">
        <v>9.8000000000000007</v>
      </c>
      <c r="GB16" s="12">
        <v>10.1</v>
      </c>
      <c r="GC16" s="12">
        <v>7.6</v>
      </c>
      <c r="GD16" s="12"/>
      <c r="GE16" s="12"/>
      <c r="GF16" s="12"/>
      <c r="GG16" s="12">
        <v>8.1</v>
      </c>
      <c r="GH16" s="12">
        <v>17.8</v>
      </c>
      <c r="GI16" s="12"/>
      <c r="GJ16" s="12"/>
      <c r="GK16" s="12">
        <v>7.5</v>
      </c>
      <c r="GL16" s="12">
        <v>5.2</v>
      </c>
      <c r="GM16" s="12">
        <v>5.7</v>
      </c>
      <c r="GN16" s="12"/>
      <c r="GO16" s="12"/>
      <c r="GP16" s="12"/>
      <c r="GQ16" s="12"/>
      <c r="GR16" s="12"/>
      <c r="GS16" s="12">
        <v>12.2</v>
      </c>
      <c r="GT16" s="12">
        <v>12.7</v>
      </c>
      <c r="GU16" s="12">
        <v>9.3000000000000007</v>
      </c>
      <c r="GV16" s="12"/>
      <c r="GW16" s="12">
        <v>14.8</v>
      </c>
      <c r="GX16" s="12">
        <v>16.899999999999999</v>
      </c>
      <c r="GY16" s="12">
        <v>9.6999999999999993</v>
      </c>
      <c r="GZ16" s="12"/>
      <c r="HA16" s="12">
        <v>11.3</v>
      </c>
      <c r="HB16" s="12"/>
      <c r="HC16" s="12"/>
      <c r="HD16" s="12">
        <v>12.9</v>
      </c>
      <c r="HE16" s="12">
        <v>9.4</v>
      </c>
      <c r="HF16" s="12">
        <v>12.2</v>
      </c>
      <c r="HG16" s="12">
        <v>13.7</v>
      </c>
      <c r="HH16" s="12">
        <v>9.6999999999999993</v>
      </c>
      <c r="HI16" s="12">
        <v>8.3000000000000007</v>
      </c>
      <c r="HJ16" s="12">
        <v>5.7</v>
      </c>
      <c r="HK16" s="12">
        <v>9.5</v>
      </c>
      <c r="HL16" s="12">
        <v>8.1999999999999993</v>
      </c>
      <c r="HM16" s="12"/>
      <c r="HN16" s="12"/>
      <c r="HO16" s="12">
        <v>7.5</v>
      </c>
      <c r="HP16" s="12">
        <v>5.3</v>
      </c>
      <c r="HQ16" s="12">
        <v>7.2</v>
      </c>
      <c r="HR16" s="12"/>
      <c r="HS16" s="12">
        <v>10.1</v>
      </c>
      <c r="HT16" s="12"/>
      <c r="HU16" s="12"/>
      <c r="HV16" s="12">
        <v>19</v>
      </c>
      <c r="HW16" s="12"/>
      <c r="HX16" s="12">
        <v>8.1999999999999993</v>
      </c>
      <c r="HY16" s="12">
        <v>5.4</v>
      </c>
      <c r="HZ16" s="12"/>
      <c r="IA16" s="12">
        <v>6.7</v>
      </c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>
        <v>9.1</v>
      </c>
      <c r="IO16" s="12"/>
      <c r="IP16" s="12">
        <v>14.7</v>
      </c>
      <c r="IQ16" s="12">
        <v>7.4</v>
      </c>
      <c r="IR16" s="12"/>
      <c r="IS16" s="12"/>
      <c r="IT16" s="12">
        <v>13.3</v>
      </c>
      <c r="IU16" s="12">
        <v>9.1</v>
      </c>
      <c r="IV16" s="12"/>
      <c r="IW16" s="12"/>
      <c r="IX16" s="12">
        <v>5.4</v>
      </c>
      <c r="IY16" s="12">
        <v>6.9</v>
      </c>
      <c r="IZ16" s="12">
        <v>5.0999999999999996</v>
      </c>
      <c r="JA16" s="12"/>
      <c r="JB16" s="12">
        <v>20.7</v>
      </c>
      <c r="JC16" s="12"/>
      <c r="JD16" s="12">
        <v>9.6999999999999993</v>
      </c>
      <c r="JE16" s="12">
        <v>13.9</v>
      </c>
      <c r="JF16" s="12"/>
      <c r="JG16" s="12"/>
      <c r="JH16" s="12">
        <v>11.7</v>
      </c>
      <c r="JI16" s="12">
        <v>10.1</v>
      </c>
      <c r="JJ16" s="12">
        <v>9.1999999999999993</v>
      </c>
      <c r="JK16" s="12"/>
      <c r="JL16" s="12">
        <v>14.2</v>
      </c>
      <c r="JM16" s="12"/>
      <c r="JN16" s="12">
        <v>7.7</v>
      </c>
      <c r="JO16" s="12">
        <v>6.4</v>
      </c>
      <c r="JP16" s="12"/>
      <c r="JQ16" s="12">
        <v>6.3</v>
      </c>
      <c r="JR16" s="12">
        <v>11.2</v>
      </c>
      <c r="JS16" s="12"/>
      <c r="JT16" s="12"/>
      <c r="JU16" s="12"/>
      <c r="JV16" s="12"/>
      <c r="JW16" s="12">
        <v>19.5</v>
      </c>
      <c r="JX16" s="12">
        <v>8.4</v>
      </c>
      <c r="JY16" s="12"/>
      <c r="JZ16" s="12">
        <v>10.8</v>
      </c>
      <c r="KA16" s="12"/>
      <c r="KB16" s="12"/>
      <c r="KC16" s="12">
        <v>5.5</v>
      </c>
      <c r="KD16" s="12">
        <v>15.7</v>
      </c>
      <c r="KE16" s="12"/>
      <c r="KF16" s="12">
        <v>8.6999999999999993</v>
      </c>
      <c r="KG16" s="12"/>
      <c r="KH16" s="12"/>
      <c r="KI16" s="12"/>
      <c r="KJ16" s="12"/>
      <c r="KK16" s="12">
        <v>5.2</v>
      </c>
      <c r="KL16" s="12">
        <v>6.9</v>
      </c>
      <c r="KM16" s="12"/>
      <c r="KN16" s="12">
        <v>8.9</v>
      </c>
      <c r="KO16" s="12"/>
      <c r="KP16" s="12"/>
      <c r="KQ16" s="12">
        <v>7.1</v>
      </c>
      <c r="KR16" s="12">
        <v>5.0999999999999996</v>
      </c>
      <c r="KS16" s="12">
        <v>13.6</v>
      </c>
      <c r="KT16" s="12">
        <v>7.1</v>
      </c>
      <c r="KU16" s="12">
        <v>15.9</v>
      </c>
      <c r="KV16" s="12"/>
      <c r="KW16" s="12"/>
      <c r="KX16" s="12">
        <v>5.9</v>
      </c>
      <c r="KY16" s="12">
        <v>5.0999999999999996</v>
      </c>
      <c r="KZ16" s="12">
        <v>6.1</v>
      </c>
      <c r="LA16" s="12">
        <v>10.5</v>
      </c>
      <c r="LB16" s="12"/>
      <c r="LC16" s="12">
        <v>11.6</v>
      </c>
      <c r="LD16" s="12"/>
      <c r="LE16" s="12"/>
      <c r="LF16" s="12">
        <v>5.2</v>
      </c>
      <c r="LG16" s="12">
        <v>5.0999999999999996</v>
      </c>
      <c r="LH16" s="12"/>
      <c r="LI16" s="12"/>
      <c r="LJ16" s="12"/>
      <c r="LK16" s="12"/>
      <c r="LL16" s="12"/>
      <c r="LM16" s="12"/>
      <c r="LN16" s="12"/>
      <c r="LO16" s="12">
        <v>6</v>
      </c>
      <c r="LP16" s="12"/>
      <c r="LQ16" s="12">
        <v>7.2</v>
      </c>
      <c r="LR16" s="12"/>
      <c r="LS16" s="12"/>
      <c r="LT16" s="12"/>
      <c r="LU16" s="12">
        <v>9.3000000000000007</v>
      </c>
      <c r="LV16" s="12">
        <v>8.3000000000000007</v>
      </c>
      <c r="LW16" s="12"/>
      <c r="LX16" s="12">
        <v>9.6999999999999993</v>
      </c>
      <c r="LY16" s="12"/>
      <c r="LZ16" s="12">
        <v>10.4</v>
      </c>
      <c r="MA16" s="12"/>
      <c r="MB16" s="12">
        <v>5.2</v>
      </c>
      <c r="MC16" s="12"/>
      <c r="MD16" s="12"/>
      <c r="ME16" s="12">
        <v>11.4</v>
      </c>
      <c r="MF16" s="12">
        <v>10.1</v>
      </c>
      <c r="MG16" s="12">
        <v>7</v>
      </c>
      <c r="MH16" s="12">
        <v>12.4</v>
      </c>
      <c r="MI16" s="12">
        <v>10.1</v>
      </c>
      <c r="MJ16" s="12">
        <v>12.7</v>
      </c>
      <c r="MK16" s="12"/>
      <c r="ML16" s="12"/>
      <c r="MM16" s="12">
        <v>6.5</v>
      </c>
      <c r="MN16" s="12">
        <v>8.1999999999999993</v>
      </c>
      <c r="MO16" s="12">
        <v>5.0999999999999996</v>
      </c>
      <c r="MP16" s="12">
        <v>5.0999999999999996</v>
      </c>
      <c r="MQ16" s="12">
        <v>5.0999999999999996</v>
      </c>
      <c r="MR16" s="12">
        <v>6.7</v>
      </c>
      <c r="MS16" s="12">
        <v>11.2</v>
      </c>
      <c r="MT16" s="12"/>
      <c r="MU16" s="12">
        <v>13</v>
      </c>
      <c r="MV16" s="12">
        <v>5.0999999999999996</v>
      </c>
      <c r="MW16" s="12">
        <v>16.5</v>
      </c>
      <c r="MX16" s="12">
        <v>5.0999999999999996</v>
      </c>
      <c r="MY16" s="12"/>
      <c r="MZ16" s="12">
        <v>13.1</v>
      </c>
      <c r="NA16" s="12">
        <v>14</v>
      </c>
      <c r="NB16" s="12">
        <v>11.2</v>
      </c>
      <c r="NC16" s="12"/>
      <c r="ND16" s="12">
        <v>13.9</v>
      </c>
      <c r="NE16" s="12">
        <v>12.7</v>
      </c>
      <c r="NF16" s="12"/>
      <c r="NG16" s="12">
        <v>12.3</v>
      </c>
      <c r="NH16" s="12"/>
      <c r="NI16" s="12">
        <v>17.3</v>
      </c>
      <c r="NJ16" s="12">
        <v>19.899999999999999</v>
      </c>
      <c r="NK16" s="12">
        <v>14.2</v>
      </c>
      <c r="NL16" s="12"/>
      <c r="NM16" s="12">
        <v>12.6</v>
      </c>
      <c r="NN16" s="12"/>
      <c r="NO16" s="12">
        <f t="shared" si="9"/>
        <v>178.9</v>
      </c>
      <c r="NP16" s="12">
        <f t="shared" si="10"/>
        <v>166.39999999999998</v>
      </c>
      <c r="NQ16" s="12">
        <f t="shared" si="11"/>
        <v>205.6</v>
      </c>
      <c r="NR16" s="12">
        <f t="shared" si="12"/>
        <v>142.30000000000001</v>
      </c>
      <c r="NS16" s="12">
        <f t="shared" si="13"/>
        <v>199.3</v>
      </c>
      <c r="NT16" s="12">
        <f t="shared" si="14"/>
        <v>185.39999999999998</v>
      </c>
      <c r="NU16" s="12">
        <f t="shared" si="15"/>
        <v>202.2</v>
      </c>
      <c r="NV16" s="12">
        <f t="shared" si="16"/>
        <v>103</v>
      </c>
      <c r="NW16" s="12">
        <f t="shared" si="17"/>
        <v>177.20000000000002</v>
      </c>
      <c r="NX16" s="12">
        <f t="shared" si="18"/>
        <v>138.9</v>
      </c>
      <c r="NY16" s="12">
        <f t="shared" si="19"/>
        <v>117.39999999999999</v>
      </c>
      <c r="NZ16" s="12">
        <f t="shared" si="20"/>
        <v>241.5</v>
      </c>
      <c r="OA16" s="12">
        <f t="shared" si="21"/>
        <v>2058.1000000000004</v>
      </c>
      <c r="OB16" s="13">
        <f t="shared" si="22"/>
        <v>198</v>
      </c>
      <c r="OC16" s="13"/>
    </row>
    <row r="17" spans="1:394" s="14" customFormat="1" x14ac:dyDescent="0.3">
      <c r="A17" s="10" t="s">
        <v>201</v>
      </c>
      <c r="B17" s="10" t="s">
        <v>86</v>
      </c>
      <c r="C17" s="10" t="s">
        <v>87</v>
      </c>
      <c r="D17" s="10" t="s">
        <v>4</v>
      </c>
      <c r="E17" s="11"/>
      <c r="F17" s="11">
        <f>SUM(M17:NN17)</f>
        <v>1059.8999999999999</v>
      </c>
      <c r="G17" s="11"/>
      <c r="H17" s="11"/>
      <c r="I17" s="57">
        <f>+N17+R17+S17+AB17+AC17+AD17+AH17+AI17+AM17+AP17+AR17+AY17+BA17+BG17+BI17+BM17+BN17+BO17+BT17+BU17+BX17+CA17+CC17+CE17+CM17+CO17+CZ17+DB17+DP17+DS17+DY17+EK17+EP17+EX17+FE17+EJ17+FL17+FN17+FS17+FZ17+GB17+GI17+GK17+HA17+HM17+HN17+HR17+HU17+HW17+HY17+IA17+IB17+ID17+II17+IJ17+IM17+IS17+IV17+IW17+JA17+JC17+JI17+JM17+JW17+LF17+LI17+LJ17+LV17+LY17+ML17+MM17+MS17+MU17+NE17</f>
        <v>237.59999999999997</v>
      </c>
      <c r="J17" s="57">
        <f>+M17+AL17+AN17+AW17+AZ17+BD17+BK17+BR17+CH17+CL17+CT17+CV17+DH17+DK17+DN17+DT17+DV17+EC17+EM17+EN17+EO17+EQ17+ET17+EU17+EV17+FA17+FG17+FI17+FV17+FY17+GG17+GJ17+GL17+GN17+GV17+GY17+HB17+HG17+HI17+HL17+HP17+HZ17+IC17+IE17+IL17+IO17+IP17+IR17+IU17+IX17+JB17+JF17+JO17+JR17+JT17+JY17+LL17+LQ17+MA17+MJ17+MO17+NG17</f>
        <v>430.50000000000006</v>
      </c>
      <c r="K17" s="57">
        <f>+Q17+AT17+AU17+BH17+CI17+CK17+CP17+CR17+CW17+CY17+DM17+EA17+ED17+EE17+FH17+FO17+FP17+FQ17+FR17+FW17+FX17+GO17+GQ17+GT17+GZ17+HE17+HS17+HT17+IT17+JE17+MH17</f>
        <v>391.79999999999995</v>
      </c>
      <c r="L17" s="57">
        <f>+F17-I17-J17-K17</f>
        <v>0</v>
      </c>
      <c r="M17" s="12">
        <v>5.6</v>
      </c>
      <c r="N17" s="12">
        <v>4.9000000000000004</v>
      </c>
      <c r="O17" s="12"/>
      <c r="P17" s="12"/>
      <c r="Q17" s="12">
        <v>11.7</v>
      </c>
      <c r="R17" s="12">
        <v>2.7</v>
      </c>
      <c r="S17" s="12">
        <v>3.6</v>
      </c>
      <c r="T17" s="12"/>
      <c r="U17" s="12"/>
      <c r="V17" s="12"/>
      <c r="W17" s="12"/>
      <c r="X17" s="12"/>
      <c r="Y17" s="12"/>
      <c r="Z17" s="12"/>
      <c r="AA17" s="12"/>
      <c r="AB17" s="12">
        <v>2.7</v>
      </c>
      <c r="AC17" s="12">
        <v>2</v>
      </c>
      <c r="AD17" s="12">
        <v>2.5</v>
      </c>
      <c r="AE17" s="12"/>
      <c r="AF17" s="12"/>
      <c r="AG17" s="12"/>
      <c r="AH17" s="12">
        <v>4.7</v>
      </c>
      <c r="AI17" s="12">
        <v>1.3</v>
      </c>
      <c r="AJ17" s="12"/>
      <c r="AK17" s="12"/>
      <c r="AL17" s="12">
        <v>7.7</v>
      </c>
      <c r="AM17" s="12">
        <v>3.1</v>
      </c>
      <c r="AN17" s="12">
        <v>6.7</v>
      </c>
      <c r="AO17" s="12"/>
      <c r="AP17" s="12">
        <v>5</v>
      </c>
      <c r="AQ17" s="12"/>
      <c r="AR17" s="12">
        <v>4.0999999999999996</v>
      </c>
      <c r="AS17" s="12"/>
      <c r="AT17" s="12">
        <v>10.7</v>
      </c>
      <c r="AU17" s="12">
        <v>12.2</v>
      </c>
      <c r="AV17" s="12"/>
      <c r="AW17" s="12">
        <v>5.5</v>
      </c>
      <c r="AX17" s="12"/>
      <c r="AY17" s="12">
        <v>3.2</v>
      </c>
      <c r="AZ17" s="12">
        <v>7.9</v>
      </c>
      <c r="BA17" s="12">
        <v>2.8</v>
      </c>
      <c r="BB17" s="12"/>
      <c r="BC17" s="12"/>
      <c r="BD17" s="12">
        <v>5.4</v>
      </c>
      <c r="BE17" s="12"/>
      <c r="BF17" s="12"/>
      <c r="BG17" s="12">
        <v>2.8</v>
      </c>
      <c r="BH17" s="12">
        <v>11.5</v>
      </c>
      <c r="BI17" s="12">
        <v>2.2999999999999998</v>
      </c>
      <c r="BJ17" s="12"/>
      <c r="BK17" s="12">
        <v>5.8</v>
      </c>
      <c r="BL17" s="12"/>
      <c r="BM17" s="12">
        <v>4.0999999999999996</v>
      </c>
      <c r="BN17" s="12">
        <v>3.4</v>
      </c>
      <c r="BO17" s="12">
        <v>2.4</v>
      </c>
      <c r="BP17" s="12"/>
      <c r="BQ17" s="12"/>
      <c r="BR17" s="12">
        <v>5.0999999999999996</v>
      </c>
      <c r="BS17" s="12"/>
      <c r="BT17" s="12">
        <v>1.8</v>
      </c>
      <c r="BU17" s="12">
        <v>4.5999999999999996</v>
      </c>
      <c r="BV17" s="12"/>
      <c r="BW17" s="12"/>
      <c r="BX17" s="12">
        <v>2.6</v>
      </c>
      <c r="BY17" s="12"/>
      <c r="BZ17" s="12"/>
      <c r="CA17" s="12">
        <v>2.9</v>
      </c>
      <c r="CB17" s="12"/>
      <c r="CC17" s="12">
        <v>3.9</v>
      </c>
      <c r="CD17" s="12"/>
      <c r="CE17" s="12">
        <v>2.5</v>
      </c>
      <c r="CF17" s="12"/>
      <c r="CG17" s="12"/>
      <c r="CH17" s="12">
        <v>6.4</v>
      </c>
      <c r="CI17" s="12">
        <v>11.4</v>
      </c>
      <c r="CJ17" s="12"/>
      <c r="CK17" s="12">
        <v>13.1</v>
      </c>
      <c r="CL17" s="12">
        <v>8.1</v>
      </c>
      <c r="CM17" s="12">
        <v>5</v>
      </c>
      <c r="CN17" s="12"/>
      <c r="CO17" s="12">
        <v>5</v>
      </c>
      <c r="CP17" s="12">
        <v>13</v>
      </c>
      <c r="CQ17" s="12"/>
      <c r="CR17" s="12">
        <v>12.7</v>
      </c>
      <c r="CS17" s="12"/>
      <c r="CT17" s="12">
        <v>5.0999999999999996</v>
      </c>
      <c r="CU17" s="12"/>
      <c r="CV17" s="12">
        <v>6.1</v>
      </c>
      <c r="CW17" s="12">
        <v>12.8</v>
      </c>
      <c r="CX17" s="12"/>
      <c r="CY17" s="17">
        <v>11.8</v>
      </c>
      <c r="CZ17" s="17">
        <v>4.5</v>
      </c>
      <c r="DA17" s="17"/>
      <c r="DB17" s="17">
        <v>4.9000000000000004</v>
      </c>
      <c r="DC17" s="17"/>
      <c r="DD17" s="17"/>
      <c r="DE17" s="17"/>
      <c r="DF17" s="17"/>
      <c r="DG17" s="17"/>
      <c r="DH17" s="12">
        <v>5.3</v>
      </c>
      <c r="DI17" s="12"/>
      <c r="DJ17" s="12"/>
      <c r="DK17" s="12">
        <v>7.7</v>
      </c>
      <c r="DL17" s="12"/>
      <c r="DM17" s="12">
        <v>15</v>
      </c>
      <c r="DN17" s="12">
        <v>6.7</v>
      </c>
      <c r="DO17" s="12"/>
      <c r="DP17" s="12">
        <v>4.4000000000000004</v>
      </c>
      <c r="DQ17" s="12"/>
      <c r="DR17" s="12"/>
      <c r="DS17" s="12">
        <v>3.8</v>
      </c>
      <c r="DT17" s="12">
        <v>6.8</v>
      </c>
      <c r="DU17" s="12"/>
      <c r="DV17" s="12">
        <v>8.9</v>
      </c>
      <c r="DW17" s="12"/>
      <c r="DX17" s="12"/>
      <c r="DY17" s="12">
        <v>1.3</v>
      </c>
      <c r="DZ17" s="12"/>
      <c r="EA17" s="12">
        <v>12.1</v>
      </c>
      <c r="EB17" s="12"/>
      <c r="EC17" s="12">
        <v>8.6999999999999993</v>
      </c>
      <c r="ED17" s="12">
        <v>14.3</v>
      </c>
      <c r="EE17" s="12">
        <v>2.5</v>
      </c>
      <c r="EF17" s="12"/>
      <c r="EG17" s="12"/>
      <c r="EH17" s="12"/>
      <c r="EI17" s="12"/>
      <c r="EJ17" s="12">
        <v>5</v>
      </c>
      <c r="EK17" s="12">
        <v>3.6</v>
      </c>
      <c r="EL17" s="12"/>
      <c r="EM17" s="12">
        <v>5.5</v>
      </c>
      <c r="EN17" s="12">
        <v>5.3</v>
      </c>
      <c r="EO17" s="12">
        <v>9.6999999999999993</v>
      </c>
      <c r="EP17" s="12">
        <v>3.1</v>
      </c>
      <c r="EQ17" s="12">
        <v>7</v>
      </c>
      <c r="ER17" s="12"/>
      <c r="ES17" s="12"/>
      <c r="ET17" s="12">
        <v>9.6</v>
      </c>
      <c r="EU17" s="12">
        <v>6.1</v>
      </c>
      <c r="EV17" s="12">
        <v>9.1999999999999993</v>
      </c>
      <c r="EW17" s="12"/>
      <c r="EX17" s="12">
        <v>2.4</v>
      </c>
      <c r="EY17" s="12"/>
      <c r="EZ17" s="12"/>
      <c r="FA17" s="12">
        <v>5.6</v>
      </c>
      <c r="FB17" s="12"/>
      <c r="FC17" s="12"/>
      <c r="FD17" s="12"/>
      <c r="FE17" s="12">
        <v>2.9</v>
      </c>
      <c r="FF17" s="12"/>
      <c r="FG17" s="12">
        <v>5.0999999999999996</v>
      </c>
      <c r="FH17" s="12">
        <v>10.5</v>
      </c>
      <c r="FI17" s="12">
        <v>6.3</v>
      </c>
      <c r="FJ17" s="12"/>
      <c r="FK17" s="12"/>
      <c r="FL17" s="12">
        <v>3.3</v>
      </c>
      <c r="FM17" s="12"/>
      <c r="FN17" s="12">
        <v>4</v>
      </c>
      <c r="FO17" s="12">
        <v>10.9</v>
      </c>
      <c r="FP17" s="12">
        <v>11</v>
      </c>
      <c r="FQ17" s="12">
        <v>16.8</v>
      </c>
      <c r="FR17" s="12">
        <v>13.8</v>
      </c>
      <c r="FS17" s="12">
        <v>4.8</v>
      </c>
      <c r="FT17" s="12"/>
      <c r="FU17" s="12"/>
      <c r="FV17" s="12">
        <v>9.3000000000000007</v>
      </c>
      <c r="FW17" s="12">
        <v>12.4</v>
      </c>
      <c r="FX17" s="12">
        <v>11</v>
      </c>
      <c r="FY17" s="12">
        <v>5.6</v>
      </c>
      <c r="FZ17" s="12">
        <v>4.9000000000000004</v>
      </c>
      <c r="GA17" s="12"/>
      <c r="GB17" s="12">
        <v>4.5</v>
      </c>
      <c r="GC17" s="12"/>
      <c r="GD17" s="12"/>
      <c r="GE17" s="12"/>
      <c r="GF17" s="12"/>
      <c r="GG17" s="12">
        <v>8.4</v>
      </c>
      <c r="GH17" s="12"/>
      <c r="GI17" s="12">
        <v>3.2</v>
      </c>
      <c r="GJ17" s="12">
        <v>8.3000000000000007</v>
      </c>
      <c r="GK17" s="12">
        <v>1.4</v>
      </c>
      <c r="GL17" s="12">
        <v>7.1</v>
      </c>
      <c r="GM17" s="12"/>
      <c r="GN17" s="12">
        <v>5.3</v>
      </c>
      <c r="GO17" s="12">
        <v>20.3</v>
      </c>
      <c r="GP17" s="12"/>
      <c r="GQ17" s="12">
        <v>11</v>
      </c>
      <c r="GR17" s="12"/>
      <c r="GS17" s="12"/>
      <c r="GT17" s="12">
        <v>10.1</v>
      </c>
      <c r="GU17" s="12"/>
      <c r="GV17" s="12">
        <v>7.1</v>
      </c>
      <c r="GW17" s="12"/>
      <c r="GX17" s="12"/>
      <c r="GY17" s="12">
        <v>6.3</v>
      </c>
      <c r="GZ17" s="12">
        <v>11.9</v>
      </c>
      <c r="HA17" s="12">
        <v>3.4</v>
      </c>
      <c r="HB17" s="12">
        <v>6.2</v>
      </c>
      <c r="HC17" s="12"/>
      <c r="HD17" s="12"/>
      <c r="HE17" s="12">
        <v>13</v>
      </c>
      <c r="HF17" s="12"/>
      <c r="HG17" s="12">
        <v>8.1999999999999993</v>
      </c>
      <c r="HH17" s="12"/>
      <c r="HI17" s="12">
        <v>5.0999999999999996</v>
      </c>
      <c r="HJ17" s="12"/>
      <c r="HK17" s="12"/>
      <c r="HL17" s="12">
        <v>8</v>
      </c>
      <c r="HM17" s="12">
        <v>3.6</v>
      </c>
      <c r="HN17" s="12">
        <v>2.5</v>
      </c>
      <c r="HO17" s="12"/>
      <c r="HP17" s="12">
        <v>5.8</v>
      </c>
      <c r="HQ17" s="12"/>
      <c r="HR17" s="12">
        <v>4.5999999999999996</v>
      </c>
      <c r="HS17" s="12">
        <v>18.2</v>
      </c>
      <c r="HT17" s="12">
        <v>13.7</v>
      </c>
      <c r="HU17" s="12">
        <v>1.1000000000000001</v>
      </c>
      <c r="HV17" s="12"/>
      <c r="HW17" s="12">
        <v>4.3</v>
      </c>
      <c r="HX17" s="12"/>
      <c r="HY17" s="12">
        <v>2.6</v>
      </c>
      <c r="HZ17" s="12">
        <v>9.1999999999999993</v>
      </c>
      <c r="IA17" s="12">
        <v>1.2</v>
      </c>
      <c r="IB17" s="12">
        <v>2.2999999999999998</v>
      </c>
      <c r="IC17" s="12">
        <v>5.6</v>
      </c>
      <c r="ID17" s="12">
        <v>2.2000000000000002</v>
      </c>
      <c r="IE17" s="12">
        <v>7.5</v>
      </c>
      <c r="IF17" s="12"/>
      <c r="IG17" s="12"/>
      <c r="IH17" s="12"/>
      <c r="II17" s="12">
        <v>4.4000000000000004</v>
      </c>
      <c r="IJ17" s="12">
        <v>2.2000000000000002</v>
      </c>
      <c r="IK17" s="12"/>
      <c r="IL17" s="12">
        <v>7.4</v>
      </c>
      <c r="IM17" s="12">
        <v>2.8</v>
      </c>
      <c r="IN17" s="12"/>
      <c r="IO17" s="12">
        <v>5.4</v>
      </c>
      <c r="IP17" s="12">
        <v>8.1999999999999993</v>
      </c>
      <c r="IQ17" s="12"/>
      <c r="IR17" s="12">
        <v>7.8</v>
      </c>
      <c r="IS17" s="12">
        <v>3</v>
      </c>
      <c r="IT17" s="12">
        <v>10.199999999999999</v>
      </c>
      <c r="IU17" s="12">
        <v>6.8</v>
      </c>
      <c r="IV17" s="12">
        <v>2.9</v>
      </c>
      <c r="IW17" s="12">
        <v>4</v>
      </c>
      <c r="IX17" s="12">
        <v>9</v>
      </c>
      <c r="IY17" s="12"/>
      <c r="IZ17" s="12"/>
      <c r="JA17" s="12">
        <v>2.2000000000000002</v>
      </c>
      <c r="JB17" s="12">
        <v>10</v>
      </c>
      <c r="JC17" s="12">
        <v>2.1</v>
      </c>
      <c r="JD17" s="12"/>
      <c r="JE17" s="12">
        <v>21.2</v>
      </c>
      <c r="JF17" s="12">
        <v>7.2</v>
      </c>
      <c r="JG17" s="12"/>
      <c r="JH17" s="12"/>
      <c r="JI17" s="12">
        <v>4.0999999999999996</v>
      </c>
      <c r="JJ17" s="12"/>
      <c r="JK17" s="12"/>
      <c r="JL17" s="12"/>
      <c r="JM17" s="12">
        <v>4.2</v>
      </c>
      <c r="JN17" s="12"/>
      <c r="JO17" s="12">
        <v>6.6</v>
      </c>
      <c r="JP17" s="12"/>
      <c r="JQ17" s="12"/>
      <c r="JR17" s="12">
        <v>7.4</v>
      </c>
      <c r="JS17" s="12"/>
      <c r="JT17" s="12">
        <v>8.5</v>
      </c>
      <c r="JU17" s="12"/>
      <c r="JV17" s="12"/>
      <c r="JW17" s="12">
        <v>2.2000000000000002</v>
      </c>
      <c r="JX17" s="12"/>
      <c r="JY17" s="12">
        <v>7.8</v>
      </c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>
        <v>2.9</v>
      </c>
      <c r="LG17" s="12"/>
      <c r="LH17" s="12"/>
      <c r="LI17" s="12">
        <v>2.2000000000000002</v>
      </c>
      <c r="LJ17" s="12">
        <v>4.3</v>
      </c>
      <c r="LK17" s="12"/>
      <c r="LL17" s="12">
        <v>7.3</v>
      </c>
      <c r="LM17" s="12"/>
      <c r="LN17" s="12"/>
      <c r="LO17" s="12"/>
      <c r="LP17" s="12"/>
      <c r="LQ17" s="12">
        <v>5.5</v>
      </c>
      <c r="LR17" s="12"/>
      <c r="LS17" s="12"/>
      <c r="LT17" s="12"/>
      <c r="LU17" s="12"/>
      <c r="LV17" s="12">
        <v>3.1</v>
      </c>
      <c r="LW17" s="12"/>
      <c r="LX17" s="12"/>
      <c r="LY17" s="12">
        <v>1.8</v>
      </c>
      <c r="LZ17" s="12"/>
      <c r="MA17" s="12">
        <v>5.8</v>
      </c>
      <c r="MB17" s="12"/>
      <c r="MC17" s="12"/>
      <c r="MD17" s="12"/>
      <c r="ME17" s="12"/>
      <c r="MF17" s="12"/>
      <c r="MG17" s="12"/>
      <c r="MH17" s="12">
        <v>11</v>
      </c>
      <c r="MI17" s="12"/>
      <c r="MJ17" s="12">
        <v>6</v>
      </c>
      <c r="MK17" s="12"/>
      <c r="ML17" s="12">
        <v>3.1</v>
      </c>
      <c r="MM17" s="12">
        <v>1</v>
      </c>
      <c r="MN17" s="12"/>
      <c r="MO17" s="12">
        <v>6.6</v>
      </c>
      <c r="MP17" s="12"/>
      <c r="MQ17" s="12"/>
      <c r="MR17" s="12"/>
      <c r="MS17" s="12">
        <v>3.2</v>
      </c>
      <c r="MT17" s="12"/>
      <c r="MU17" s="12">
        <v>4.2</v>
      </c>
      <c r="MV17" s="12"/>
      <c r="MW17" s="12"/>
      <c r="MX17" s="12"/>
      <c r="MY17" s="12"/>
      <c r="MZ17" s="12"/>
      <c r="NA17" s="12"/>
      <c r="NB17" s="12"/>
      <c r="NC17" s="12"/>
      <c r="ND17" s="12"/>
      <c r="NE17" s="12">
        <v>2</v>
      </c>
      <c r="NF17" s="12"/>
      <c r="NG17" s="12">
        <v>5.3</v>
      </c>
      <c r="NH17" s="12"/>
      <c r="NI17" s="12"/>
      <c r="NJ17" s="12"/>
      <c r="NK17" s="12"/>
      <c r="NL17" s="12"/>
      <c r="NM17" s="12"/>
      <c r="NN17" s="12"/>
      <c r="NO17" s="12">
        <f t="shared" si="9"/>
        <v>64.200000000000017</v>
      </c>
      <c r="NP17" s="12">
        <f t="shared" si="10"/>
        <v>90.999999999999986</v>
      </c>
      <c r="NQ17" s="12">
        <f t="shared" si="11"/>
        <v>126.99999999999999</v>
      </c>
      <c r="NR17" s="12">
        <f t="shared" si="12"/>
        <v>90.1</v>
      </c>
      <c r="NS17" s="12">
        <f t="shared" si="13"/>
        <v>107.4</v>
      </c>
      <c r="NT17" s="12">
        <f t="shared" si="14"/>
        <v>147</v>
      </c>
      <c r="NU17" s="12">
        <f t="shared" si="15"/>
        <v>127.8</v>
      </c>
      <c r="NV17" s="12">
        <f t="shared" si="16"/>
        <v>133.60000000000002</v>
      </c>
      <c r="NW17" s="12">
        <f t="shared" si="17"/>
        <v>96.5</v>
      </c>
      <c r="NX17" s="12">
        <f t="shared" si="18"/>
        <v>0</v>
      </c>
      <c r="NY17" s="12">
        <f t="shared" si="19"/>
        <v>43.9</v>
      </c>
      <c r="NZ17" s="12">
        <f t="shared" si="20"/>
        <v>31.4</v>
      </c>
      <c r="OA17" s="12">
        <f t="shared" si="21"/>
        <v>1059.8999999999999</v>
      </c>
      <c r="OB17" s="13">
        <f t="shared" si="22"/>
        <v>167</v>
      </c>
      <c r="OC17" s="13"/>
    </row>
    <row r="18" spans="1:394" s="14" customFormat="1" x14ac:dyDescent="0.3">
      <c r="A18" s="10" t="s">
        <v>30</v>
      </c>
      <c r="B18" s="10" t="s">
        <v>28</v>
      </c>
      <c r="C18" s="10" t="s">
        <v>29</v>
      </c>
      <c r="D18" s="10" t="s">
        <v>10</v>
      </c>
      <c r="E18" s="11"/>
      <c r="F18" s="11"/>
      <c r="G18" s="11">
        <f>SUM(M18:NN18)</f>
        <v>552.10000000000025</v>
      </c>
      <c r="H18" s="11"/>
      <c r="I18" s="57">
        <f>SUM(M18:AQ18)-S18-Y18-AB18-AF18-AK18+BU18+BV18+BW18+BX18+BY18+BZ18+CB18+CC18+CD18+CE18+CF18+CH18+CI18+CL18+CM18+CN18+CO18+CP18+CR18+CS18+CV18+CW18+CX18+CZ18+DA18+DB18+DC18+DD18+DE18+DF18+DG18+DJ18+DK18+DO18+DT18+DU18+DV18+DY18+DZ18+EA18+EC18+EE18+EF18+EG18+EH18+EI18+EJ18+EK18+EL18+EM18+EN18+EO18+EP18+EQ18+ER18+EX18+EY18+FA18+FB18+FD18+FE18+FF18+FH18+FI18+FJ18+FK18+FL18+FM18+FO18+FP18+FQ18+FR18+FT18+FU18+FV18+FW18+FX18</f>
        <v>365.80000000000007</v>
      </c>
      <c r="J18" s="57">
        <f>+Y18+AB18+AF18+AK18+CA18+CG18+CJ18+CQ18+CT18+CU18+DH18+DI18+DL18+DM18+DQ18+DR18+DS18+DX18+EB18+ES18+ET18+EU18+EV18+EW18+EZ18+FG18+FN18</f>
        <v>165.09999999999997</v>
      </c>
      <c r="K18" s="57">
        <f>+S18+CK18</f>
        <v>21.2</v>
      </c>
      <c r="L18" s="57">
        <f>+G18-I18-J18-K18</f>
        <v>2.1671553440683056E-13</v>
      </c>
      <c r="M18" s="12">
        <v>3.1</v>
      </c>
      <c r="N18" s="12">
        <v>3</v>
      </c>
      <c r="O18" s="12">
        <v>4</v>
      </c>
      <c r="P18" s="12">
        <v>4.5</v>
      </c>
      <c r="Q18" s="12">
        <v>2.8</v>
      </c>
      <c r="R18" s="12">
        <v>4</v>
      </c>
      <c r="S18" s="12">
        <v>10.6</v>
      </c>
      <c r="T18" s="12">
        <v>3.1</v>
      </c>
      <c r="U18" s="12">
        <v>2.9</v>
      </c>
      <c r="V18" s="12">
        <v>4.4000000000000004</v>
      </c>
      <c r="W18" s="12">
        <v>4.4000000000000004</v>
      </c>
      <c r="X18" s="12">
        <v>3.9</v>
      </c>
      <c r="Y18" s="12">
        <v>5.9</v>
      </c>
      <c r="Z18" s="12">
        <v>2.4</v>
      </c>
      <c r="AA18" s="12">
        <v>4.5</v>
      </c>
      <c r="AB18" s="12">
        <v>5.0999999999999996</v>
      </c>
      <c r="AC18" s="12">
        <v>2.8</v>
      </c>
      <c r="AD18" s="12">
        <v>4.7</v>
      </c>
      <c r="AE18" s="12">
        <v>2.9</v>
      </c>
      <c r="AF18" s="12">
        <v>5.6</v>
      </c>
      <c r="AG18" s="12">
        <v>1.5</v>
      </c>
      <c r="AH18" s="12">
        <v>3.5</v>
      </c>
      <c r="AI18" s="12">
        <v>3.7</v>
      </c>
      <c r="AJ18" s="12">
        <v>4.4000000000000004</v>
      </c>
      <c r="AK18" s="12">
        <v>6.7</v>
      </c>
      <c r="AL18" s="12">
        <v>3.8</v>
      </c>
      <c r="AM18" s="12">
        <v>3.4</v>
      </c>
      <c r="AN18" s="12">
        <v>3.5</v>
      </c>
      <c r="AO18" s="12">
        <v>3.2</v>
      </c>
      <c r="AP18" s="12">
        <v>2</v>
      </c>
      <c r="AQ18" s="12">
        <v>5</v>
      </c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>
        <v>2.9</v>
      </c>
      <c r="BV18" s="12">
        <v>2.9</v>
      </c>
      <c r="BW18" s="12">
        <v>4.4000000000000004</v>
      </c>
      <c r="BX18" s="12">
        <v>3.8</v>
      </c>
      <c r="BY18" s="12">
        <v>2.9</v>
      </c>
      <c r="BZ18" s="12">
        <v>3</v>
      </c>
      <c r="CA18" s="12">
        <v>6</v>
      </c>
      <c r="CB18" s="12">
        <v>4</v>
      </c>
      <c r="CC18" s="12">
        <v>3.1</v>
      </c>
      <c r="CD18" s="12">
        <v>4.8</v>
      </c>
      <c r="CE18" s="12">
        <v>4.8</v>
      </c>
      <c r="CF18" s="12">
        <v>4.5999999999999996</v>
      </c>
      <c r="CG18" s="12">
        <v>6.7</v>
      </c>
      <c r="CH18" s="12">
        <v>4.8</v>
      </c>
      <c r="CI18" s="12">
        <v>4</v>
      </c>
      <c r="CJ18" s="12">
        <v>5.8</v>
      </c>
      <c r="CK18" s="12">
        <v>10.6</v>
      </c>
      <c r="CL18" s="12">
        <v>4.0999999999999996</v>
      </c>
      <c r="CM18" s="12">
        <v>3.8</v>
      </c>
      <c r="CN18" s="12">
        <v>3.9</v>
      </c>
      <c r="CO18" s="12">
        <v>4.8</v>
      </c>
      <c r="CP18" s="12">
        <v>3.4</v>
      </c>
      <c r="CQ18" s="12">
        <v>8.1</v>
      </c>
      <c r="CR18" s="12">
        <v>4.7</v>
      </c>
      <c r="CS18" s="12">
        <v>3.2</v>
      </c>
      <c r="CT18" s="12">
        <v>7.3</v>
      </c>
      <c r="CU18" s="12">
        <v>8.1999999999999993</v>
      </c>
      <c r="CV18" s="12">
        <v>4</v>
      </c>
      <c r="CW18" s="12">
        <v>4.0999999999999996</v>
      </c>
      <c r="CX18" s="12">
        <v>2.2999999999999998</v>
      </c>
      <c r="CY18" s="12"/>
      <c r="CZ18" s="12">
        <v>4.5999999999999996</v>
      </c>
      <c r="DA18" s="12">
        <v>4</v>
      </c>
      <c r="DB18" s="12">
        <v>4.4000000000000004</v>
      </c>
      <c r="DC18" s="12">
        <v>4.8</v>
      </c>
      <c r="DD18" s="12">
        <v>4.7</v>
      </c>
      <c r="DE18" s="12">
        <v>1.7</v>
      </c>
      <c r="DF18" s="12">
        <v>4.0999999999999996</v>
      </c>
      <c r="DG18" s="12">
        <v>4.0999999999999996</v>
      </c>
      <c r="DH18" s="12">
        <v>5.4</v>
      </c>
      <c r="DI18" s="12">
        <v>5.4</v>
      </c>
      <c r="DJ18" s="12">
        <v>4</v>
      </c>
      <c r="DK18" s="12">
        <v>2.4</v>
      </c>
      <c r="DL18" s="12">
        <v>6</v>
      </c>
      <c r="DM18" s="12">
        <v>6</v>
      </c>
      <c r="DN18" s="12">
        <v>0</v>
      </c>
      <c r="DO18" s="12">
        <v>3.4</v>
      </c>
      <c r="DP18" s="12">
        <v>0</v>
      </c>
      <c r="DQ18" s="12">
        <v>6.8</v>
      </c>
      <c r="DR18" s="12">
        <v>5.0999999999999996</v>
      </c>
      <c r="DS18" s="12">
        <v>5.8</v>
      </c>
      <c r="DT18" s="12">
        <v>2.2999999999999998</v>
      </c>
      <c r="DU18" s="12">
        <v>1.4</v>
      </c>
      <c r="DV18" s="12">
        <v>3.3</v>
      </c>
      <c r="DW18" s="12">
        <v>0</v>
      </c>
      <c r="DX18" s="12">
        <v>6.1</v>
      </c>
      <c r="DY18" s="12">
        <v>4.5</v>
      </c>
      <c r="DZ18" s="12">
        <v>3.5</v>
      </c>
      <c r="EA18" s="12">
        <v>2.6</v>
      </c>
      <c r="EB18" s="12">
        <v>5.5</v>
      </c>
      <c r="EC18" s="12">
        <v>3.8</v>
      </c>
      <c r="ED18" s="12"/>
      <c r="EE18" s="12">
        <v>4.5999999999999996</v>
      </c>
      <c r="EF18" s="12">
        <v>3</v>
      </c>
      <c r="EG18" s="12">
        <v>2</v>
      </c>
      <c r="EH18" s="12">
        <v>0.7</v>
      </c>
      <c r="EI18" s="12">
        <v>3.6</v>
      </c>
      <c r="EJ18" s="12">
        <v>3.8</v>
      </c>
      <c r="EK18" s="12">
        <v>4.3</v>
      </c>
      <c r="EL18" s="12">
        <v>4.9000000000000004</v>
      </c>
      <c r="EM18" s="12">
        <v>3.7</v>
      </c>
      <c r="EN18" s="12">
        <v>3.3</v>
      </c>
      <c r="EO18" s="12">
        <v>3.5</v>
      </c>
      <c r="EP18" s="12">
        <v>2.8</v>
      </c>
      <c r="EQ18" s="12">
        <v>4.7</v>
      </c>
      <c r="ER18" s="12">
        <v>4.8</v>
      </c>
      <c r="ES18" s="12">
        <v>6.1</v>
      </c>
      <c r="ET18" s="12">
        <v>5.8</v>
      </c>
      <c r="EU18" s="12">
        <v>6.2</v>
      </c>
      <c r="EV18" s="12">
        <v>5.8</v>
      </c>
      <c r="EW18" s="12">
        <v>5.7</v>
      </c>
      <c r="EX18" s="12">
        <v>4</v>
      </c>
      <c r="EY18" s="12">
        <v>3</v>
      </c>
      <c r="EZ18" s="12">
        <v>6.2</v>
      </c>
      <c r="FA18" s="12">
        <v>2.6</v>
      </c>
      <c r="FB18" s="12">
        <v>4.0999999999999996</v>
      </c>
      <c r="FC18" s="12"/>
      <c r="FD18" s="12">
        <v>3.3</v>
      </c>
      <c r="FE18" s="12">
        <v>3.5</v>
      </c>
      <c r="FF18" s="12">
        <v>3.2</v>
      </c>
      <c r="FG18" s="12">
        <v>5.8</v>
      </c>
      <c r="FH18" s="12">
        <v>3.3</v>
      </c>
      <c r="FI18" s="12">
        <v>2.7</v>
      </c>
      <c r="FJ18" s="12">
        <v>1.7</v>
      </c>
      <c r="FK18" s="12">
        <v>4.4000000000000004</v>
      </c>
      <c r="FL18" s="12">
        <v>4.5</v>
      </c>
      <c r="FM18" s="12">
        <v>4.7</v>
      </c>
      <c r="FN18" s="12">
        <v>6</v>
      </c>
      <c r="FO18" s="12">
        <v>4.3</v>
      </c>
      <c r="FP18" s="12">
        <v>2.9</v>
      </c>
      <c r="FQ18" s="12">
        <v>3.8</v>
      </c>
      <c r="FR18" s="12">
        <v>3.6</v>
      </c>
      <c r="FS18" s="12"/>
      <c r="FT18" s="12">
        <v>2</v>
      </c>
      <c r="FU18" s="12">
        <v>2.1</v>
      </c>
      <c r="FV18" s="12">
        <v>3.9</v>
      </c>
      <c r="FW18" s="12">
        <v>1.7</v>
      </c>
      <c r="FX18" s="12">
        <v>3.5</v>
      </c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>
        <f t="shared" si="9"/>
        <v>125.30000000000001</v>
      </c>
      <c r="NP18" s="12">
        <f t="shared" si="10"/>
        <v>0</v>
      </c>
      <c r="NQ18" s="12">
        <f t="shared" si="11"/>
        <v>141</v>
      </c>
      <c r="NR18" s="12">
        <f t="shared" si="12"/>
        <v>115.69999999999997</v>
      </c>
      <c r="NS18" s="12">
        <f t="shared" si="13"/>
        <v>118.29999999999998</v>
      </c>
      <c r="NT18" s="12">
        <f t="shared" si="14"/>
        <v>51.800000000000004</v>
      </c>
      <c r="NU18" s="12">
        <f t="shared" si="15"/>
        <v>0</v>
      </c>
      <c r="NV18" s="12">
        <f t="shared" si="16"/>
        <v>0</v>
      </c>
      <c r="NW18" s="12">
        <f t="shared" si="17"/>
        <v>0</v>
      </c>
      <c r="NX18" s="12">
        <f t="shared" si="18"/>
        <v>0</v>
      </c>
      <c r="NY18" s="12">
        <f t="shared" si="19"/>
        <v>0</v>
      </c>
      <c r="NZ18" s="12">
        <f t="shared" si="20"/>
        <v>0</v>
      </c>
      <c r="OA18" s="12">
        <f t="shared" si="21"/>
        <v>552.10000000000025</v>
      </c>
      <c r="OB18" s="13">
        <f t="shared" si="22"/>
        <v>135</v>
      </c>
      <c r="OC18" s="13"/>
    </row>
    <row r="19" spans="1:394" s="14" customFormat="1" x14ac:dyDescent="0.3">
      <c r="A19" s="10" t="s">
        <v>197</v>
      </c>
      <c r="B19" s="10" t="s">
        <v>195</v>
      </c>
      <c r="C19" s="10" t="s">
        <v>196</v>
      </c>
      <c r="D19" s="10" t="s">
        <v>12</v>
      </c>
      <c r="E19" s="11"/>
      <c r="F19" s="11"/>
      <c r="G19" s="11"/>
      <c r="H19" s="11">
        <f>SUM(M19:NN19)</f>
        <v>2308.1999999999994</v>
      </c>
      <c r="I19" s="57">
        <f>+M19+P19+T19+U19+W19+X19+AA19+AB19+AD19+AF19+AH19+AK19+AL19+AQ19+AR19+BE19+BF19+BG19+BH19+BJ19+BL19+BN19+BO19+BQ19+BR19+BS19+BU19+BX19+BZ19+CD19+CG19+CN19+CP19+CR19+CS19+CU19+CY19+CZ19+DA19+DE19+DG19+DH19+DJ19+DN19+DP19+DT19+DZ19+EB19+EH19+EP19+ET19+EX19+FC19+FE19+FF19+FI19+FJ19+FK19+FW19+GA19+GM19+GR19+GS19+GT19+GU19+GW19+GY19+GZ19+HC19+HV19+HW19+IQ19+IR19+IT19+IU19+IV19+JA19+JB19+JF19+JI19+JJ19+JR19+JT19+JU19+JX19+KB19+KE19+KP19+KR19+KS19+KT19+KU19+KX19+KY19+LB19+LD19+LF19+LH19+LI19+LJ19+LP19+LR19+LT19+MC19+MH19+MJ19+MM19+MP19+MQ19+MS19+MV19+MW19+MZ19+NC19+ND19+NE19+NG19+NH19+NI19+NK19+NL19+NM19+NN19</f>
        <v>486.09999999999997</v>
      </c>
      <c r="J19" s="57">
        <f>+N19+O19+Q19+R19+S19+V19+Y19+Z19+AC19+AE19+AG19+AI19+AJ19+AM19+AN19+AO19+AP19+AS19+AT19+AU19+AV19+AW19+AX19+AY19+AZ19+BA19+BB19+BC19+BD19+BI19+BK19+BM19+BP19+BT19+BV19+BW19+BY19+CA19+CB19+CC19+CE19+CF19+CH19+CI19+CK19+CL19+CO19+CQ19+CT19+CV19+CW19+DB19+DC19+DI19+DK19+DM19+DO19+DQ19+DR19+DS19+DU19+DW19+DX19+DY19+EC19+ED19+EE19+EF19+EG19+EI19+EJ19+EK19+EL19+EM19+EO19+EQ19+ER19+ES19+EV19+EW19+EY19+EZ19+FD19+FG19+FH19+FA19+FL19+FM19+FN19+FO19+FP19+FQ19+FR19+FS19+FT19+FU19+FX19+FY19+FZ19+GB19+GC19+GD19+GE19+GF19+GH19+GJ19+GN19+GO19+GP19+GQ19+GV19+GX19+HA19+HB19+HD19+HE19+HF19+HG19+HH19+HI19+HJ19+HL19+HM19+HO19+HP19+HQ19+HR19+HS19+HT19+HU19+HX19+HZ19+IA19+IB19+ID19+II19+IJ19+IK19+IS19+IW19+IX19+IY19+IZ19+JC19+JD19+JE19+JG19+JH19+JK19+JL19+JM19+JP19+JQ19+JS19+JV19+JW19+JY19+JZ19+KA19+KF19+KG19+KH19+KI19+KJ19+KK19+KL19+KM19+KN19+KO19+KQ19+KV19+KW19+KZ19+LA19+LC19+LE19+LG19+LK19+LL19+LM19+LN19+LO19+LQ19+LS19+LU19+LV19+LW19+LX19+LY19+LZ19+MA19+MB19+MD19+ME19+MF19+MG19+MI19+MK19+ML19+MN19+MO19+MR19+MT19+MU19+MX19+MY19+NA19+NB19+NF19+NJ19</f>
        <v>1425.8000000000004</v>
      </c>
      <c r="K19" s="57">
        <f>+CJ19+CM19+CX19+DD19+DF19+DL19+DV19+EA19+EU19+FB19+FV19+GG19+GI19+GK19+GL19+HK19+HN19+HY19+IC19+IE19+IF19+IG19+IH19+IL19+IM19+IN19+IO19+IP19+JN19+JO19+KC19+KD19</f>
        <v>396.3</v>
      </c>
      <c r="L19" s="57">
        <f>+H19-I19-J19-K19</f>
        <v>-9.6633812063373625E-13</v>
      </c>
      <c r="M19" s="12">
        <v>4</v>
      </c>
      <c r="N19" s="12">
        <v>5.8</v>
      </c>
      <c r="O19" s="12">
        <v>6.2</v>
      </c>
      <c r="P19" s="12">
        <v>5</v>
      </c>
      <c r="Q19" s="12">
        <v>5.5</v>
      </c>
      <c r="R19" s="12">
        <v>8</v>
      </c>
      <c r="S19" s="12">
        <v>5.5</v>
      </c>
      <c r="T19" s="12">
        <v>3.8</v>
      </c>
      <c r="U19" s="12">
        <v>4.4000000000000004</v>
      </c>
      <c r="V19" s="12">
        <v>7.6</v>
      </c>
      <c r="W19" s="12">
        <v>4.4000000000000004</v>
      </c>
      <c r="X19" s="12">
        <v>3.6</v>
      </c>
      <c r="Y19" s="12">
        <v>6</v>
      </c>
      <c r="Z19" s="12">
        <v>5.9</v>
      </c>
      <c r="AA19" s="12">
        <v>3.1</v>
      </c>
      <c r="AB19" s="12">
        <v>4.3</v>
      </c>
      <c r="AC19" s="12">
        <v>5.7</v>
      </c>
      <c r="AD19" s="12">
        <v>4.5</v>
      </c>
      <c r="AE19" s="12">
        <v>5.0999999999999996</v>
      </c>
      <c r="AF19" s="12">
        <v>2.6</v>
      </c>
      <c r="AG19" s="12">
        <v>5.3</v>
      </c>
      <c r="AH19" s="12">
        <v>4</v>
      </c>
      <c r="AI19" s="12">
        <v>5.6</v>
      </c>
      <c r="AJ19" s="12">
        <v>5.9</v>
      </c>
      <c r="AK19" s="12">
        <v>4.8</v>
      </c>
      <c r="AL19" s="12">
        <v>3.1</v>
      </c>
      <c r="AM19" s="12">
        <v>6</v>
      </c>
      <c r="AN19" s="12">
        <v>8.5</v>
      </c>
      <c r="AO19" s="12">
        <v>7.3</v>
      </c>
      <c r="AP19" s="12">
        <v>5.7</v>
      </c>
      <c r="AQ19" s="12">
        <v>4.2</v>
      </c>
      <c r="AR19" s="12">
        <v>3.6</v>
      </c>
      <c r="AS19" s="12">
        <v>7</v>
      </c>
      <c r="AT19" s="12">
        <v>6.1</v>
      </c>
      <c r="AU19" s="12">
        <v>8.5</v>
      </c>
      <c r="AV19" s="12">
        <v>5.6</v>
      </c>
      <c r="AW19" s="12">
        <v>6</v>
      </c>
      <c r="AX19" s="12">
        <v>6.2</v>
      </c>
      <c r="AY19" s="12">
        <v>5.2</v>
      </c>
      <c r="AZ19" s="12">
        <v>6.3</v>
      </c>
      <c r="BA19" s="12">
        <v>7.8</v>
      </c>
      <c r="BB19" s="12">
        <v>6.3</v>
      </c>
      <c r="BC19" s="12">
        <v>5.6</v>
      </c>
      <c r="BD19" s="12">
        <v>5.3</v>
      </c>
      <c r="BE19" s="12">
        <v>4.7</v>
      </c>
      <c r="BF19" s="12">
        <v>4.2</v>
      </c>
      <c r="BG19" s="12">
        <v>4</v>
      </c>
      <c r="BH19" s="12">
        <v>3.6</v>
      </c>
      <c r="BI19" s="12">
        <v>7.2</v>
      </c>
      <c r="BJ19" s="12">
        <v>4.0999999999999996</v>
      </c>
      <c r="BK19" s="12">
        <v>5.7</v>
      </c>
      <c r="BL19" s="12">
        <v>4.4000000000000004</v>
      </c>
      <c r="BM19" s="12">
        <v>7.6</v>
      </c>
      <c r="BN19" s="12">
        <v>4.4000000000000004</v>
      </c>
      <c r="BO19" s="12">
        <v>3.6</v>
      </c>
      <c r="BP19" s="12">
        <v>5.0999999999999996</v>
      </c>
      <c r="BQ19" s="12">
        <v>4</v>
      </c>
      <c r="BR19" s="12">
        <v>5</v>
      </c>
      <c r="BS19" s="12">
        <v>5</v>
      </c>
      <c r="BT19" s="12">
        <v>5.5</v>
      </c>
      <c r="BU19" s="12">
        <v>4.2</v>
      </c>
      <c r="BV19" s="12">
        <v>8.1</v>
      </c>
      <c r="BW19" s="12">
        <v>7.6</v>
      </c>
      <c r="BX19" s="12">
        <v>4</v>
      </c>
      <c r="BY19" s="12">
        <v>6.8</v>
      </c>
      <c r="BZ19" s="12">
        <v>5</v>
      </c>
      <c r="CA19" s="12">
        <v>5.7</v>
      </c>
      <c r="CB19" s="12">
        <v>5.8</v>
      </c>
      <c r="CC19" s="12">
        <v>7</v>
      </c>
      <c r="CD19" s="12">
        <v>4.4000000000000004</v>
      </c>
      <c r="CE19" s="12">
        <v>7</v>
      </c>
      <c r="CF19" s="12">
        <v>7.2</v>
      </c>
      <c r="CG19" s="12">
        <v>4.7</v>
      </c>
      <c r="CH19" s="12">
        <v>7.5</v>
      </c>
      <c r="CI19" s="12">
        <v>5.2</v>
      </c>
      <c r="CJ19" s="12">
        <v>12.4</v>
      </c>
      <c r="CK19" s="12">
        <v>6.3</v>
      </c>
      <c r="CL19" s="12">
        <v>7.2</v>
      </c>
      <c r="CM19" s="12">
        <v>10.3</v>
      </c>
      <c r="CN19" s="12">
        <v>4.9000000000000004</v>
      </c>
      <c r="CO19" s="12">
        <v>6.8</v>
      </c>
      <c r="CP19" s="12">
        <v>4.3</v>
      </c>
      <c r="CQ19" s="12">
        <v>6.8</v>
      </c>
      <c r="CR19" s="12">
        <v>4.7</v>
      </c>
      <c r="CS19" s="12">
        <v>4.7</v>
      </c>
      <c r="CT19" s="12">
        <v>6.3</v>
      </c>
      <c r="CU19" s="12">
        <v>5</v>
      </c>
      <c r="CV19" s="12">
        <v>8.3000000000000007</v>
      </c>
      <c r="CW19" s="12">
        <v>6.8</v>
      </c>
      <c r="CX19" s="12">
        <v>12.3</v>
      </c>
      <c r="CY19" s="12">
        <v>4</v>
      </c>
      <c r="CZ19" s="12">
        <v>4</v>
      </c>
      <c r="DA19" s="12">
        <v>4.5</v>
      </c>
      <c r="DB19" s="12">
        <v>7</v>
      </c>
      <c r="DC19" s="12">
        <v>5.8</v>
      </c>
      <c r="DD19" s="12">
        <v>15</v>
      </c>
      <c r="DE19" s="12">
        <v>2</v>
      </c>
      <c r="DF19" s="12">
        <v>12.2</v>
      </c>
      <c r="DG19" s="12">
        <v>3.1</v>
      </c>
      <c r="DH19" s="12">
        <v>4</v>
      </c>
      <c r="DI19" s="12">
        <v>6.1</v>
      </c>
      <c r="DJ19" s="12">
        <v>5</v>
      </c>
      <c r="DK19" s="12">
        <v>6.4</v>
      </c>
      <c r="DL19" s="12">
        <v>11.4</v>
      </c>
      <c r="DM19" s="12">
        <v>5.2</v>
      </c>
      <c r="DN19" s="12">
        <v>4.0999999999999996</v>
      </c>
      <c r="DO19" s="12">
        <v>6.3</v>
      </c>
      <c r="DP19" s="12">
        <v>4.3</v>
      </c>
      <c r="DQ19" s="12">
        <v>7.1</v>
      </c>
      <c r="DR19" s="12">
        <v>8.4</v>
      </c>
      <c r="DS19" s="12">
        <v>6.5</v>
      </c>
      <c r="DT19" s="12">
        <v>4.3</v>
      </c>
      <c r="DU19" s="12">
        <v>8.8000000000000007</v>
      </c>
      <c r="DV19" s="12">
        <v>10.3</v>
      </c>
      <c r="DW19" s="12">
        <v>5.3</v>
      </c>
      <c r="DX19" s="12">
        <v>5.4</v>
      </c>
      <c r="DY19" s="12">
        <v>6</v>
      </c>
      <c r="DZ19" s="12">
        <v>3</v>
      </c>
      <c r="EA19" s="12">
        <v>11</v>
      </c>
      <c r="EB19" s="12">
        <v>5</v>
      </c>
      <c r="EC19" s="12">
        <v>8.5</v>
      </c>
      <c r="ED19" s="12">
        <v>7</v>
      </c>
      <c r="EE19" s="12">
        <v>6.1</v>
      </c>
      <c r="EF19" s="12">
        <v>8.6999999999999993</v>
      </c>
      <c r="EG19" s="12">
        <v>5.2</v>
      </c>
      <c r="EH19" s="12">
        <v>4.7</v>
      </c>
      <c r="EI19" s="12">
        <v>7.6</v>
      </c>
      <c r="EJ19" s="12">
        <v>6.4</v>
      </c>
      <c r="EK19" s="12">
        <v>8.1999999999999993</v>
      </c>
      <c r="EL19" s="12">
        <v>7.6</v>
      </c>
      <c r="EM19" s="12">
        <v>10</v>
      </c>
      <c r="EN19" s="12">
        <v>0</v>
      </c>
      <c r="EO19" s="12">
        <v>6.4</v>
      </c>
      <c r="EP19" s="12">
        <v>3.7</v>
      </c>
      <c r="EQ19" s="12">
        <v>5.4</v>
      </c>
      <c r="ER19" s="12">
        <v>6.3</v>
      </c>
      <c r="ES19" s="12">
        <v>6.8</v>
      </c>
      <c r="ET19" s="12">
        <v>4.8</v>
      </c>
      <c r="EU19" s="12">
        <v>10.1</v>
      </c>
      <c r="EV19" s="12">
        <v>6.6</v>
      </c>
      <c r="EW19" s="12">
        <v>6.7</v>
      </c>
      <c r="EX19" s="12">
        <v>3.3</v>
      </c>
      <c r="EY19" s="12">
        <v>6.8</v>
      </c>
      <c r="EZ19" s="12">
        <v>8.6</v>
      </c>
      <c r="FA19" s="12">
        <v>8.4</v>
      </c>
      <c r="FB19" s="12">
        <v>11.6</v>
      </c>
      <c r="FC19" s="12">
        <v>3.7</v>
      </c>
      <c r="FD19" s="12">
        <v>8.4</v>
      </c>
      <c r="FE19" s="12">
        <v>3.9</v>
      </c>
      <c r="FF19" s="12">
        <v>4.5</v>
      </c>
      <c r="FG19" s="12">
        <v>5.3</v>
      </c>
      <c r="FH19" s="12">
        <v>7.2</v>
      </c>
      <c r="FI19" s="12">
        <v>3.4</v>
      </c>
      <c r="FJ19" s="12">
        <v>1.9</v>
      </c>
      <c r="FK19" s="12">
        <v>4</v>
      </c>
      <c r="FL19" s="12">
        <v>5.0999999999999996</v>
      </c>
      <c r="FM19" s="12">
        <v>7</v>
      </c>
      <c r="FN19" s="12">
        <v>5.5</v>
      </c>
      <c r="FO19" s="12">
        <v>6.8</v>
      </c>
      <c r="FP19" s="12">
        <v>5.4</v>
      </c>
      <c r="FQ19" s="12">
        <v>5.7</v>
      </c>
      <c r="FR19" s="12">
        <v>5.7</v>
      </c>
      <c r="FS19" s="12">
        <v>5.5</v>
      </c>
      <c r="FT19" s="12">
        <v>5.5</v>
      </c>
      <c r="FU19" s="12">
        <v>7</v>
      </c>
      <c r="FV19" s="12">
        <v>13.1</v>
      </c>
      <c r="FW19" s="12">
        <v>2.6</v>
      </c>
      <c r="FX19" s="12">
        <v>9</v>
      </c>
      <c r="FY19" s="12">
        <v>8</v>
      </c>
      <c r="FZ19" s="12">
        <v>6.5</v>
      </c>
      <c r="GA19" s="12">
        <v>4.8</v>
      </c>
      <c r="GB19" s="12">
        <v>6.8</v>
      </c>
      <c r="GC19" s="12">
        <v>8.3000000000000007</v>
      </c>
      <c r="GD19" s="12">
        <v>9.6999999999999993</v>
      </c>
      <c r="GE19" s="12">
        <v>9</v>
      </c>
      <c r="GF19" s="12">
        <v>7.1</v>
      </c>
      <c r="GG19" s="12">
        <v>10.3</v>
      </c>
      <c r="GH19" s="12">
        <v>9.6</v>
      </c>
      <c r="GI19" s="12">
        <v>11</v>
      </c>
      <c r="GJ19" s="12">
        <v>8.4</v>
      </c>
      <c r="GK19" s="12">
        <v>15.6</v>
      </c>
      <c r="GL19" s="12">
        <v>12.2</v>
      </c>
      <c r="GM19" s="12">
        <v>3</v>
      </c>
      <c r="GN19" s="12">
        <v>7.6</v>
      </c>
      <c r="GO19" s="12">
        <v>7.4</v>
      </c>
      <c r="GP19" s="12">
        <v>5.4</v>
      </c>
      <c r="GQ19" s="12">
        <v>5.2</v>
      </c>
      <c r="GR19" s="12">
        <v>3.8</v>
      </c>
      <c r="GS19" s="12">
        <v>2.8</v>
      </c>
      <c r="GT19" s="12">
        <v>1</v>
      </c>
      <c r="GU19" s="12">
        <v>1.3</v>
      </c>
      <c r="GV19" s="12">
        <v>7.6</v>
      </c>
      <c r="GW19" s="12">
        <v>3</v>
      </c>
      <c r="GX19" s="12">
        <v>5.6</v>
      </c>
      <c r="GY19" s="12">
        <v>4.5</v>
      </c>
      <c r="GZ19" s="12">
        <v>1</v>
      </c>
      <c r="HA19" s="12">
        <v>5.2</v>
      </c>
      <c r="HB19" s="12">
        <v>9.4</v>
      </c>
      <c r="HC19" s="12">
        <v>5</v>
      </c>
      <c r="HD19" s="12">
        <v>7.7</v>
      </c>
      <c r="HE19" s="12">
        <v>10</v>
      </c>
      <c r="HF19" s="12">
        <v>6.9</v>
      </c>
      <c r="HG19" s="12">
        <v>7.3</v>
      </c>
      <c r="HH19" s="12">
        <v>8.4</v>
      </c>
      <c r="HI19" s="12">
        <v>8.5</v>
      </c>
      <c r="HJ19" s="12">
        <v>7.5</v>
      </c>
      <c r="HK19" s="12">
        <v>10.199999999999999</v>
      </c>
      <c r="HL19" s="12">
        <v>9.9</v>
      </c>
      <c r="HM19" s="12">
        <v>9.1999999999999993</v>
      </c>
      <c r="HN19" s="12">
        <v>11</v>
      </c>
      <c r="HO19" s="12">
        <v>7.5</v>
      </c>
      <c r="HP19" s="12">
        <v>7.6</v>
      </c>
      <c r="HQ19" s="12">
        <v>5.4</v>
      </c>
      <c r="HR19" s="12">
        <v>6.7</v>
      </c>
      <c r="HS19" s="12">
        <v>6</v>
      </c>
      <c r="HT19" s="12">
        <v>6.8</v>
      </c>
      <c r="HU19" s="12">
        <v>7.8</v>
      </c>
      <c r="HV19" s="12">
        <v>1.6</v>
      </c>
      <c r="HW19" s="12">
        <v>4.2</v>
      </c>
      <c r="HX19" s="12">
        <v>7.4</v>
      </c>
      <c r="HY19" s="12">
        <v>10.3</v>
      </c>
      <c r="HZ19" s="12">
        <v>5.7</v>
      </c>
      <c r="IA19" s="12">
        <v>5.0999999999999996</v>
      </c>
      <c r="IB19" s="12">
        <v>7</v>
      </c>
      <c r="IC19" s="12">
        <v>11</v>
      </c>
      <c r="ID19" s="12">
        <v>6.8</v>
      </c>
      <c r="IE19" s="12">
        <v>13</v>
      </c>
      <c r="IF19" s="12">
        <v>13.6</v>
      </c>
      <c r="IG19" s="12">
        <v>17.399999999999999</v>
      </c>
      <c r="IH19" s="12">
        <v>10.8</v>
      </c>
      <c r="II19" s="12">
        <v>7.4</v>
      </c>
      <c r="IJ19" s="12">
        <v>6.4</v>
      </c>
      <c r="IK19" s="12">
        <v>6.7</v>
      </c>
      <c r="IL19" s="12">
        <v>12</v>
      </c>
      <c r="IM19" s="12">
        <v>14</v>
      </c>
      <c r="IN19" s="12">
        <v>12.8</v>
      </c>
      <c r="IO19" s="12">
        <v>15.5</v>
      </c>
      <c r="IP19" s="12">
        <v>14.6</v>
      </c>
      <c r="IQ19" s="12">
        <v>3</v>
      </c>
      <c r="IR19" s="12">
        <v>4.7</v>
      </c>
      <c r="IS19" s="12">
        <v>5.3</v>
      </c>
      <c r="IT19" s="12">
        <v>3.9</v>
      </c>
      <c r="IU19" s="12">
        <v>4.4000000000000004</v>
      </c>
      <c r="IV19" s="12">
        <v>4.7</v>
      </c>
      <c r="IW19" s="12">
        <v>6.4</v>
      </c>
      <c r="IX19" s="12">
        <v>6.1</v>
      </c>
      <c r="IY19" s="12">
        <v>5.9</v>
      </c>
      <c r="IZ19" s="12">
        <v>7</v>
      </c>
      <c r="JA19" s="12">
        <v>4.9000000000000004</v>
      </c>
      <c r="JB19" s="12">
        <v>5</v>
      </c>
      <c r="JC19" s="12">
        <v>10</v>
      </c>
      <c r="JD19" s="12">
        <v>6.6</v>
      </c>
      <c r="JE19" s="12">
        <v>5.9</v>
      </c>
      <c r="JF19" s="12">
        <v>5</v>
      </c>
      <c r="JG19" s="12">
        <v>5.7</v>
      </c>
      <c r="JH19" s="12">
        <v>5.5</v>
      </c>
      <c r="JI19" s="12">
        <v>4.5</v>
      </c>
      <c r="JJ19" s="12">
        <v>2.5</v>
      </c>
      <c r="JK19" s="12">
        <v>5.2</v>
      </c>
      <c r="JL19" s="12">
        <v>5.4</v>
      </c>
      <c r="JM19" s="12">
        <v>8</v>
      </c>
      <c r="JN19" s="12">
        <v>12.8</v>
      </c>
      <c r="JO19" s="12">
        <v>11.5</v>
      </c>
      <c r="JP19" s="12">
        <v>8.3000000000000007</v>
      </c>
      <c r="JQ19" s="12">
        <v>8</v>
      </c>
      <c r="JR19" s="12">
        <v>3.5</v>
      </c>
      <c r="JS19" s="12">
        <v>6</v>
      </c>
      <c r="JT19" s="12">
        <v>3.7</v>
      </c>
      <c r="JU19" s="12">
        <v>5</v>
      </c>
      <c r="JV19" s="12">
        <v>5.4</v>
      </c>
      <c r="JW19" s="12">
        <v>5.2</v>
      </c>
      <c r="JX19" s="12">
        <v>5</v>
      </c>
      <c r="JY19" s="12">
        <v>6.4</v>
      </c>
      <c r="JZ19" s="12">
        <v>6.7</v>
      </c>
      <c r="KA19" s="12">
        <v>5.8</v>
      </c>
      <c r="KB19" s="12">
        <v>3.2</v>
      </c>
      <c r="KC19" s="12">
        <v>10.5</v>
      </c>
      <c r="KD19" s="12">
        <v>16.5</v>
      </c>
      <c r="KE19" s="12">
        <v>4.4000000000000004</v>
      </c>
      <c r="KF19" s="12">
        <v>8.1999999999999993</v>
      </c>
      <c r="KG19" s="12">
        <v>5.9</v>
      </c>
      <c r="KH19" s="12">
        <v>7.4</v>
      </c>
      <c r="KI19" s="12">
        <v>7</v>
      </c>
      <c r="KJ19" s="12">
        <v>9.3000000000000007</v>
      </c>
      <c r="KK19" s="12">
        <v>5.7</v>
      </c>
      <c r="KL19" s="12">
        <v>8.5</v>
      </c>
      <c r="KM19" s="12">
        <v>6.3</v>
      </c>
      <c r="KN19" s="12">
        <v>6.1</v>
      </c>
      <c r="KO19" s="12">
        <v>7.4</v>
      </c>
      <c r="KP19" s="12">
        <v>4</v>
      </c>
      <c r="KQ19" s="12">
        <v>7</v>
      </c>
      <c r="KR19" s="12">
        <v>5</v>
      </c>
      <c r="KS19" s="12">
        <v>5</v>
      </c>
      <c r="KT19" s="12">
        <v>4.7</v>
      </c>
      <c r="KU19" s="12">
        <v>4</v>
      </c>
      <c r="KV19" s="12">
        <v>5.3</v>
      </c>
      <c r="KW19" s="12">
        <v>6.2</v>
      </c>
      <c r="KX19" s="12">
        <v>3.2</v>
      </c>
      <c r="KY19" s="12">
        <v>4.5999999999999996</v>
      </c>
      <c r="KZ19" s="12">
        <v>8.3000000000000007</v>
      </c>
      <c r="LA19" s="12">
        <v>6.1</v>
      </c>
      <c r="LB19" s="12">
        <v>4.5999999999999996</v>
      </c>
      <c r="LC19" s="12">
        <v>5.3</v>
      </c>
      <c r="LD19" s="12">
        <v>3.8</v>
      </c>
      <c r="LE19" s="12">
        <v>5.2</v>
      </c>
      <c r="LF19" s="12">
        <v>3.3</v>
      </c>
      <c r="LG19" s="12">
        <v>8.6999999999999993</v>
      </c>
      <c r="LH19" s="12">
        <v>4.5</v>
      </c>
      <c r="LI19" s="12">
        <v>2.6</v>
      </c>
      <c r="LJ19" s="12">
        <v>4</v>
      </c>
      <c r="LK19" s="12">
        <v>7.5</v>
      </c>
      <c r="LL19" s="12">
        <v>7.3</v>
      </c>
      <c r="LM19" s="12">
        <v>5.2</v>
      </c>
      <c r="LN19" s="12">
        <v>6.1</v>
      </c>
      <c r="LO19" s="12">
        <v>8.8000000000000007</v>
      </c>
      <c r="LP19" s="12">
        <v>4.5999999999999996</v>
      </c>
      <c r="LQ19" s="12">
        <v>6.6</v>
      </c>
      <c r="LR19" s="12">
        <v>3.7</v>
      </c>
      <c r="LS19" s="12">
        <v>6.7</v>
      </c>
      <c r="LT19" s="12">
        <v>4.9000000000000004</v>
      </c>
      <c r="LU19" s="12">
        <v>6.5</v>
      </c>
      <c r="LV19" s="12">
        <v>5.3</v>
      </c>
      <c r="LW19" s="12">
        <v>6.8</v>
      </c>
      <c r="LX19" s="12">
        <v>7.4</v>
      </c>
      <c r="LY19" s="12">
        <v>8.1</v>
      </c>
      <c r="LZ19" s="12">
        <v>7.7</v>
      </c>
      <c r="MA19" s="12">
        <v>7.4</v>
      </c>
      <c r="MB19" s="12">
        <v>8</v>
      </c>
      <c r="MC19" s="12">
        <v>5</v>
      </c>
      <c r="MD19" s="12">
        <v>7.2</v>
      </c>
      <c r="ME19" s="12">
        <v>6.8</v>
      </c>
      <c r="MF19" s="12">
        <v>7.7</v>
      </c>
      <c r="MG19" s="12">
        <v>9.1999999999999993</v>
      </c>
      <c r="MH19" s="12">
        <v>2</v>
      </c>
      <c r="MI19" s="12">
        <v>9.5</v>
      </c>
      <c r="MJ19" s="12">
        <v>3.5</v>
      </c>
      <c r="MK19" s="12">
        <v>5.0999999999999996</v>
      </c>
      <c r="ML19" s="12">
        <v>6.7</v>
      </c>
      <c r="MM19" s="12">
        <v>3.6</v>
      </c>
      <c r="MN19" s="12">
        <v>6.2</v>
      </c>
      <c r="MO19" s="12">
        <v>6.9</v>
      </c>
      <c r="MP19" s="12">
        <v>5</v>
      </c>
      <c r="MQ19" s="12">
        <v>4.4000000000000004</v>
      </c>
      <c r="MR19" s="12">
        <v>5.5</v>
      </c>
      <c r="MS19" s="12">
        <v>3.9</v>
      </c>
      <c r="MT19" s="12">
        <v>5.6</v>
      </c>
      <c r="MU19" s="12">
        <v>6.3</v>
      </c>
      <c r="MV19" s="12">
        <v>3.2</v>
      </c>
      <c r="MW19" s="12">
        <v>2.4</v>
      </c>
      <c r="MX19" s="12">
        <v>7.1</v>
      </c>
      <c r="MY19" s="12">
        <v>5.9</v>
      </c>
      <c r="MZ19" s="12">
        <v>3.3</v>
      </c>
      <c r="NA19" s="12">
        <v>6.7</v>
      </c>
      <c r="NB19" s="12">
        <v>6.7</v>
      </c>
      <c r="NC19" s="12">
        <v>2.2000000000000002</v>
      </c>
      <c r="ND19" s="12">
        <v>3.8</v>
      </c>
      <c r="NE19" s="12">
        <v>4.7</v>
      </c>
      <c r="NF19" s="12">
        <v>5.2</v>
      </c>
      <c r="NG19" s="12">
        <v>4.5</v>
      </c>
      <c r="NH19" s="12">
        <v>3.3</v>
      </c>
      <c r="NI19" s="12">
        <v>5</v>
      </c>
      <c r="NJ19" s="12">
        <v>5.2</v>
      </c>
      <c r="NK19" s="12">
        <v>3.6</v>
      </c>
      <c r="NL19" s="12">
        <v>3.4</v>
      </c>
      <c r="NM19" s="12">
        <v>4.7</v>
      </c>
      <c r="NN19" s="12">
        <v>4.5999999999999996</v>
      </c>
      <c r="NO19" s="12">
        <f t="shared" si="9"/>
        <v>161.39999999999998</v>
      </c>
      <c r="NP19" s="12">
        <f t="shared" si="10"/>
        <v>157.59999999999997</v>
      </c>
      <c r="NQ19" s="12">
        <f t="shared" si="11"/>
        <v>201.30000000000007</v>
      </c>
      <c r="NR19" s="12">
        <f t="shared" si="12"/>
        <v>196.00000000000006</v>
      </c>
      <c r="NS19" s="12">
        <f t="shared" si="13"/>
        <v>200</v>
      </c>
      <c r="NT19" s="12">
        <f t="shared" si="14"/>
        <v>220.49999999999997</v>
      </c>
      <c r="NU19" s="12">
        <f t="shared" si="15"/>
        <v>195.9</v>
      </c>
      <c r="NV19" s="12">
        <f t="shared" si="16"/>
        <v>256.60000000000002</v>
      </c>
      <c r="NW19" s="12">
        <f t="shared" si="17"/>
        <v>187.1</v>
      </c>
      <c r="NX19" s="12">
        <f t="shared" si="18"/>
        <v>194.49999999999997</v>
      </c>
      <c r="NY19" s="12">
        <f t="shared" si="19"/>
        <v>189.1</v>
      </c>
      <c r="NZ19" s="12">
        <f t="shared" si="20"/>
        <v>148.19999999999999</v>
      </c>
      <c r="OA19" s="12">
        <f t="shared" si="21"/>
        <v>2308.1999999999994</v>
      </c>
      <c r="OB19" s="13">
        <f t="shared" si="22"/>
        <v>366</v>
      </c>
      <c r="OC19" s="13"/>
    </row>
    <row r="20" spans="1:394" s="14" customFormat="1" x14ac:dyDescent="0.3">
      <c r="A20" s="10" t="s">
        <v>18</v>
      </c>
      <c r="B20" s="10" t="s">
        <v>16</v>
      </c>
      <c r="C20" s="10" t="s">
        <v>17</v>
      </c>
      <c r="D20" s="10" t="s">
        <v>4</v>
      </c>
      <c r="E20" s="11"/>
      <c r="F20" s="11">
        <f>SUM(M20:NN20)</f>
        <v>130.00000000000003</v>
      </c>
      <c r="G20" s="11"/>
      <c r="H20" s="11"/>
      <c r="I20" s="57">
        <f>+N20+O20+P20+Q20+R20+T20+U20+V20+W20+Y20+Z20+AA20+AB20+AC20+AE20+AF20+AG20+AH20+AI20+AJ20+AK20+AL20+AM20+AN20+AP20+AQ20+X20+MJ20+MK20+ML20+MM20+MN20+MR20+MS20+MT20+MU20+MW20+MX20+MZ20+NA20+ND20+NE20+NG20+NH20+NI20+NK20+NM20+NN20</f>
        <v>107.2</v>
      </c>
      <c r="J20" s="57">
        <f>+M20+S20+AD20+AO20</f>
        <v>22.8</v>
      </c>
      <c r="K20" s="57"/>
      <c r="L20" s="57">
        <f>+F20-I20-J20-K20</f>
        <v>2.4868995751603507E-14</v>
      </c>
      <c r="M20" s="12">
        <v>6.2</v>
      </c>
      <c r="N20" s="12">
        <v>3.8</v>
      </c>
      <c r="O20" s="12">
        <v>1.7</v>
      </c>
      <c r="P20" s="12">
        <v>2.6</v>
      </c>
      <c r="Q20" s="12">
        <v>2.8</v>
      </c>
      <c r="R20" s="12">
        <v>4.3</v>
      </c>
      <c r="S20" s="12">
        <v>6.2</v>
      </c>
      <c r="T20" s="12">
        <v>3</v>
      </c>
      <c r="U20" s="12">
        <v>1.8</v>
      </c>
      <c r="V20" s="12">
        <v>1.5</v>
      </c>
      <c r="W20" s="12">
        <v>1.9</v>
      </c>
      <c r="X20" s="12">
        <v>3.6</v>
      </c>
      <c r="Y20" s="12">
        <v>2.6</v>
      </c>
      <c r="Z20" s="12">
        <v>0.9</v>
      </c>
      <c r="AA20" s="12">
        <v>2.8</v>
      </c>
      <c r="AB20" s="12">
        <v>1.6</v>
      </c>
      <c r="AC20" s="12">
        <v>1</v>
      </c>
      <c r="AD20" s="12">
        <v>5.2</v>
      </c>
      <c r="AE20" s="12">
        <v>2</v>
      </c>
      <c r="AF20" s="12">
        <v>2.4</v>
      </c>
      <c r="AG20" s="12">
        <v>3.5</v>
      </c>
      <c r="AH20" s="12">
        <v>2</v>
      </c>
      <c r="AI20" s="12">
        <v>2.5</v>
      </c>
      <c r="AJ20" s="12">
        <v>1.9</v>
      </c>
      <c r="AK20" s="12">
        <v>2.1</v>
      </c>
      <c r="AL20" s="12">
        <v>1.7</v>
      </c>
      <c r="AM20" s="12">
        <v>2.7</v>
      </c>
      <c r="AN20" s="12">
        <v>2.7</v>
      </c>
      <c r="AO20" s="12">
        <v>5.2</v>
      </c>
      <c r="AP20" s="12">
        <v>1.4</v>
      </c>
      <c r="AQ20" s="12">
        <v>2.4</v>
      </c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>
        <v>5</v>
      </c>
      <c r="MK20" s="12">
        <v>1</v>
      </c>
      <c r="ML20" s="12">
        <v>1</v>
      </c>
      <c r="MM20" s="12">
        <v>1</v>
      </c>
      <c r="MN20" s="12">
        <v>1</v>
      </c>
      <c r="MO20" s="12"/>
      <c r="MP20" s="12"/>
      <c r="MQ20" s="12"/>
      <c r="MR20" s="12">
        <v>3</v>
      </c>
      <c r="MS20" s="12">
        <v>1</v>
      </c>
      <c r="MT20" s="12">
        <v>1</v>
      </c>
      <c r="MU20" s="12">
        <v>1</v>
      </c>
      <c r="MV20" s="12"/>
      <c r="MW20" s="12">
        <v>4</v>
      </c>
      <c r="MX20" s="12">
        <v>3</v>
      </c>
      <c r="MY20" s="12"/>
      <c r="MZ20" s="12">
        <v>1</v>
      </c>
      <c r="NA20" s="12">
        <v>1</v>
      </c>
      <c r="NB20" s="12"/>
      <c r="NC20" s="12"/>
      <c r="ND20" s="12">
        <v>4</v>
      </c>
      <c r="NE20" s="12">
        <v>3</v>
      </c>
      <c r="NF20" s="12"/>
      <c r="NG20" s="12">
        <v>1</v>
      </c>
      <c r="NH20" s="12">
        <v>1</v>
      </c>
      <c r="NI20" s="12">
        <v>1</v>
      </c>
      <c r="NJ20" s="12"/>
      <c r="NK20" s="12">
        <v>4</v>
      </c>
      <c r="NL20" s="12"/>
      <c r="NM20" s="12">
        <v>2</v>
      </c>
      <c r="NN20" s="12">
        <v>4</v>
      </c>
      <c r="NO20" s="12">
        <f t="shared" si="9"/>
        <v>86.000000000000028</v>
      </c>
      <c r="NP20" s="12">
        <f t="shared" si="10"/>
        <v>0</v>
      </c>
      <c r="NQ20" s="12">
        <f t="shared" si="11"/>
        <v>0</v>
      </c>
      <c r="NR20" s="12">
        <f t="shared" si="12"/>
        <v>0</v>
      </c>
      <c r="NS20" s="12">
        <f t="shared" si="13"/>
        <v>0</v>
      </c>
      <c r="NT20" s="12">
        <f t="shared" si="14"/>
        <v>0</v>
      </c>
      <c r="NU20" s="12">
        <f t="shared" si="15"/>
        <v>0</v>
      </c>
      <c r="NV20" s="12">
        <f t="shared" si="16"/>
        <v>0</v>
      </c>
      <c r="NW20" s="12">
        <f t="shared" si="17"/>
        <v>0</v>
      </c>
      <c r="NX20" s="12">
        <f t="shared" si="18"/>
        <v>0</v>
      </c>
      <c r="NY20" s="12">
        <f t="shared" si="19"/>
        <v>0</v>
      </c>
      <c r="NZ20" s="12">
        <f t="shared" si="20"/>
        <v>44</v>
      </c>
      <c r="OA20" s="12">
        <f t="shared" si="21"/>
        <v>130.00000000000003</v>
      </c>
      <c r="OB20" s="13">
        <f t="shared" si="22"/>
        <v>52</v>
      </c>
      <c r="OC20" s="13"/>
    </row>
    <row r="21" spans="1:394" s="14" customFormat="1" x14ac:dyDescent="0.3">
      <c r="A21" s="10" t="s">
        <v>193</v>
      </c>
      <c r="B21" s="10" t="s">
        <v>158</v>
      </c>
      <c r="C21" s="10" t="s">
        <v>159</v>
      </c>
      <c r="D21" s="10" t="s">
        <v>12</v>
      </c>
      <c r="E21" s="11"/>
      <c r="F21" s="11"/>
      <c r="G21" s="11"/>
      <c r="H21" s="11">
        <f>SUM(M21:NN21)</f>
        <v>844.20000000000039</v>
      </c>
      <c r="I21" s="57">
        <f>+M21+P21+Q21+S21+R21+T21+U21+V21+W21+X21+Y21+Z21+AA21+AB21+AC21+AD21+AE21+AF21+AG21+AH21+AI21+AJ21+AK21+AL21+AM21+AO21+AP21+AQ21+AS21+AT21+AV21+AW21+AX21+AY21+AZ21+BA21+BB21+BC21+BD21+BI21+BJ21+BK21+BL21+BN21+BO21+BP21+BQ21+BR21+BS21+BT21+BU21+BV21+BW21+BX21+BY21+BZ21+CA21+CB21+CC21+CD21+CF21+CH21+CK21+CN21+CO21+CP21+CQ21+CR21+CS21+CT21+CY21+CZ21+DB21+DC21+DD21+DE21+DG21+DH21+DJ21+DK21+DL21+DM21+DN21+DO21+DQ21+DS21+DT21+DU21+DV21+DW21+DX21+DY21+DZ21+EA21+EB21+EC21+ED21+EE21+EF21+EG21+EI21+EJ21+EK21+EM21+EO21+EP21+ES21+ET21+EW21+EY21+FB21+FD21+FE21+FF21+FJ21+FK21+FL21+FM21+FO21+FP21+FQ21+FS21+FT21+FU21+FX21+FY21+FZ21+GA21+GB21+GC21+GD21+GE21+GF21+GG21+GH21+GL21+FN21+GN21+GO21+GP21+GQ21+GR21+GT21+GU21+GV21+GW21+GX21+GZ21+HB21+HC21+HD21+HE21+HG21+HH21+HI21+HJ21+HM21+HN21+HO21+HP21+HQ21+HR21+HS21+HU21+HV21+HW21+HX21+HY21+HZ21+IA21+IB21+IC21+ID21+IH21+II21+IJ21+IK21+IL21+IM21+IN21+IP21+IQ21+IR21+IS21+IT21</f>
        <v>350.99999999999989</v>
      </c>
      <c r="J21" s="57">
        <f>+N21+AR21+AU21+BE21+BF21+BG21+BH21+BM21+CI21+DA21+DI21+DP21+DR21+EH21+EL21+EN21+EQ21+ER21+EU21+EX21+FA21+FC21+FI21+FR21+FV21+FW21+GJ21+GS21+GY21+HK21+HL21+IE21+IF21</f>
        <v>227.8</v>
      </c>
      <c r="K21" s="57">
        <f>+O21+AN21+CE21+CG21+CJ21+CL21+CM21+DF21+EV21+EZ21+GI21+GK21+GM21+HA21+HF21+HT21+IO21+IU21+IV21</f>
        <v>265.39999999999998</v>
      </c>
      <c r="L21" s="57">
        <f>+H21-I21-J21-K21</f>
        <v>5.1159076974727213E-13</v>
      </c>
      <c r="M21" s="12">
        <v>1.1000000000000001</v>
      </c>
      <c r="N21" s="12">
        <v>5.4</v>
      </c>
      <c r="O21" s="12">
        <v>10.199999999999999</v>
      </c>
      <c r="P21" s="12">
        <v>0.7</v>
      </c>
      <c r="Q21" s="12">
        <v>0.7</v>
      </c>
      <c r="R21" s="12">
        <v>1.1000000000000001</v>
      </c>
      <c r="S21" s="12">
        <v>0.7</v>
      </c>
      <c r="T21" s="12">
        <v>3</v>
      </c>
      <c r="U21" s="12">
        <v>0.4</v>
      </c>
      <c r="V21" s="12">
        <v>1.1000000000000001</v>
      </c>
      <c r="W21" s="12">
        <v>2.9</v>
      </c>
      <c r="X21" s="12">
        <v>0.9</v>
      </c>
      <c r="Y21" s="12">
        <v>1.2</v>
      </c>
      <c r="Z21" s="12">
        <v>0.4</v>
      </c>
      <c r="AA21" s="12">
        <v>1.3</v>
      </c>
      <c r="AB21" s="12">
        <v>0.8</v>
      </c>
      <c r="AC21" s="12">
        <v>1.4</v>
      </c>
      <c r="AD21" s="12">
        <v>3.9</v>
      </c>
      <c r="AE21" s="12">
        <v>0.8</v>
      </c>
      <c r="AF21" s="12">
        <v>0.6</v>
      </c>
      <c r="AG21" s="12">
        <v>0.6</v>
      </c>
      <c r="AH21" s="12">
        <v>2.7</v>
      </c>
      <c r="AI21" s="12">
        <v>0.7</v>
      </c>
      <c r="AJ21" s="12">
        <v>2.4</v>
      </c>
      <c r="AK21" s="12">
        <v>2.1</v>
      </c>
      <c r="AL21" s="12">
        <v>1.5</v>
      </c>
      <c r="AM21" s="12">
        <v>0.9</v>
      </c>
      <c r="AN21" s="12">
        <v>10.1</v>
      </c>
      <c r="AO21" s="12">
        <v>1.2</v>
      </c>
      <c r="AP21" s="12">
        <v>1.6</v>
      </c>
      <c r="AQ21" s="12">
        <v>2.1</v>
      </c>
      <c r="AR21" s="12">
        <v>8.5</v>
      </c>
      <c r="AS21" s="12">
        <v>0.3</v>
      </c>
      <c r="AT21" s="12">
        <v>0.6</v>
      </c>
      <c r="AU21" s="12">
        <v>7.2</v>
      </c>
      <c r="AV21" s="12">
        <v>1.6</v>
      </c>
      <c r="AW21" s="12">
        <v>1</v>
      </c>
      <c r="AX21" s="12">
        <v>0.6</v>
      </c>
      <c r="AY21" s="12">
        <v>0.7</v>
      </c>
      <c r="AZ21" s="12">
        <v>0.4</v>
      </c>
      <c r="BA21" s="12">
        <v>1.8</v>
      </c>
      <c r="BB21" s="12">
        <v>1.1000000000000001</v>
      </c>
      <c r="BC21" s="12">
        <v>0.7</v>
      </c>
      <c r="BD21" s="12">
        <v>4.4000000000000004</v>
      </c>
      <c r="BE21" s="12">
        <v>7.4</v>
      </c>
      <c r="BF21" s="12">
        <v>6.2</v>
      </c>
      <c r="BG21" s="12">
        <v>8.9</v>
      </c>
      <c r="BH21" s="12">
        <v>8.4</v>
      </c>
      <c r="BI21" s="12">
        <v>1.5</v>
      </c>
      <c r="BJ21" s="12">
        <v>1.3</v>
      </c>
      <c r="BK21" s="12">
        <v>1</v>
      </c>
      <c r="BL21" s="12">
        <v>0.3</v>
      </c>
      <c r="BM21" s="12">
        <v>5.9</v>
      </c>
      <c r="BN21" s="12">
        <v>0.7</v>
      </c>
      <c r="BO21" s="12">
        <v>1.4</v>
      </c>
      <c r="BP21" s="12">
        <v>1</v>
      </c>
      <c r="BQ21" s="12">
        <v>1</v>
      </c>
      <c r="BR21" s="12">
        <v>1.3</v>
      </c>
      <c r="BS21" s="12">
        <v>0.4</v>
      </c>
      <c r="BT21" s="12">
        <v>1</v>
      </c>
      <c r="BU21" s="12">
        <v>1.1000000000000001</v>
      </c>
      <c r="BV21" s="12">
        <v>4.3</v>
      </c>
      <c r="BW21" s="12">
        <v>2.8</v>
      </c>
      <c r="BX21" s="12">
        <v>1</v>
      </c>
      <c r="BY21" s="12">
        <v>1</v>
      </c>
      <c r="BZ21" s="12">
        <v>0.6</v>
      </c>
      <c r="CA21" s="12">
        <v>1.7</v>
      </c>
      <c r="CB21" s="12">
        <v>1.9</v>
      </c>
      <c r="CC21" s="12">
        <v>1.6</v>
      </c>
      <c r="CD21" s="12">
        <v>1.5</v>
      </c>
      <c r="CE21" s="12">
        <v>14.8</v>
      </c>
      <c r="CF21" s="12">
        <v>3.1</v>
      </c>
      <c r="CG21" s="12">
        <v>15.2</v>
      </c>
      <c r="CH21" s="12">
        <v>2.2999999999999998</v>
      </c>
      <c r="CI21" s="12">
        <v>8.4</v>
      </c>
      <c r="CJ21" s="12">
        <v>12.8</v>
      </c>
      <c r="CK21" s="12">
        <v>2.8</v>
      </c>
      <c r="CL21" s="12">
        <v>12.5</v>
      </c>
      <c r="CM21" s="12">
        <v>14.9</v>
      </c>
      <c r="CN21" s="12">
        <v>2.2999999999999998</v>
      </c>
      <c r="CO21" s="12">
        <v>1.9</v>
      </c>
      <c r="CP21" s="12">
        <v>1.4</v>
      </c>
      <c r="CQ21" s="12">
        <v>2.2999999999999998</v>
      </c>
      <c r="CR21" s="12">
        <v>1.4</v>
      </c>
      <c r="CS21" s="12">
        <v>1.2</v>
      </c>
      <c r="CT21" s="12">
        <v>2.8</v>
      </c>
      <c r="CU21" s="12"/>
      <c r="CV21" s="12"/>
      <c r="CW21" s="12"/>
      <c r="CX21" s="12"/>
      <c r="CY21" s="12">
        <v>2.8</v>
      </c>
      <c r="CZ21" s="12">
        <v>2.1</v>
      </c>
      <c r="DA21" s="12">
        <v>7.5</v>
      </c>
      <c r="DB21" s="12">
        <v>1</v>
      </c>
      <c r="DC21" s="12">
        <v>1</v>
      </c>
      <c r="DD21" s="12">
        <v>1.1000000000000001</v>
      </c>
      <c r="DE21" s="12">
        <v>1.2</v>
      </c>
      <c r="DF21" s="12">
        <v>11.8</v>
      </c>
      <c r="DG21" s="12">
        <v>1.2</v>
      </c>
      <c r="DH21" s="12">
        <v>2.1</v>
      </c>
      <c r="DI21" s="12">
        <v>5.6</v>
      </c>
      <c r="DJ21" s="12">
        <v>1.8</v>
      </c>
      <c r="DK21" s="12">
        <v>1</v>
      </c>
      <c r="DL21" s="12">
        <v>1</v>
      </c>
      <c r="DM21" s="12">
        <v>1.4</v>
      </c>
      <c r="DN21" s="12">
        <v>1.6</v>
      </c>
      <c r="DO21" s="12">
        <v>2.1</v>
      </c>
      <c r="DP21" s="12">
        <v>5.2</v>
      </c>
      <c r="DQ21" s="12">
        <v>1.5</v>
      </c>
      <c r="DR21" s="12">
        <v>5.2</v>
      </c>
      <c r="DS21" s="12">
        <v>2</v>
      </c>
      <c r="DT21" s="12">
        <v>3</v>
      </c>
      <c r="DU21" s="12">
        <v>1.2</v>
      </c>
      <c r="DV21" s="12">
        <v>2.1</v>
      </c>
      <c r="DW21" s="12">
        <v>1.3</v>
      </c>
      <c r="DX21" s="12">
        <v>1.5</v>
      </c>
      <c r="DY21" s="12">
        <v>1.4</v>
      </c>
      <c r="DZ21" s="12">
        <v>2</v>
      </c>
      <c r="EA21" s="12">
        <v>3.2</v>
      </c>
      <c r="EB21" s="12">
        <v>1.7</v>
      </c>
      <c r="EC21" s="12">
        <v>1.1000000000000001</v>
      </c>
      <c r="ED21" s="12">
        <v>1.7</v>
      </c>
      <c r="EE21" s="12">
        <v>2.8</v>
      </c>
      <c r="EF21" s="12">
        <v>3.4</v>
      </c>
      <c r="EG21" s="12">
        <v>3.1</v>
      </c>
      <c r="EH21" s="12">
        <v>6.2</v>
      </c>
      <c r="EI21" s="12">
        <v>2.4</v>
      </c>
      <c r="EJ21" s="12">
        <v>2.7</v>
      </c>
      <c r="EK21" s="12">
        <v>2.2000000000000002</v>
      </c>
      <c r="EL21" s="12">
        <v>5.8</v>
      </c>
      <c r="EM21" s="12">
        <v>1.5</v>
      </c>
      <c r="EN21" s="12">
        <v>6.4</v>
      </c>
      <c r="EO21" s="12">
        <v>1.5</v>
      </c>
      <c r="EP21" s="12">
        <v>2</v>
      </c>
      <c r="EQ21" s="12">
        <v>5.4</v>
      </c>
      <c r="ER21" s="12">
        <v>6.2</v>
      </c>
      <c r="ES21" s="12">
        <v>1.9</v>
      </c>
      <c r="ET21" s="12">
        <v>1.5</v>
      </c>
      <c r="EU21" s="12">
        <v>6.4</v>
      </c>
      <c r="EV21" s="12">
        <v>12.1</v>
      </c>
      <c r="EW21" s="12">
        <v>2</v>
      </c>
      <c r="EX21" s="12">
        <v>8.1999999999999993</v>
      </c>
      <c r="EY21" s="12">
        <v>2.2999999999999998</v>
      </c>
      <c r="EZ21" s="12">
        <v>14</v>
      </c>
      <c r="FA21" s="12">
        <v>6.4</v>
      </c>
      <c r="FB21" s="12">
        <v>2</v>
      </c>
      <c r="FC21" s="12">
        <v>8.9</v>
      </c>
      <c r="FD21" s="12">
        <v>2</v>
      </c>
      <c r="FE21" s="12">
        <v>1.5</v>
      </c>
      <c r="FF21" s="12">
        <v>3</v>
      </c>
      <c r="FG21" s="12"/>
      <c r="FH21" s="12"/>
      <c r="FI21" s="12">
        <v>7.6</v>
      </c>
      <c r="FJ21" s="12">
        <v>2</v>
      </c>
      <c r="FK21" s="12">
        <v>2.4</v>
      </c>
      <c r="FL21" s="12">
        <v>2.7</v>
      </c>
      <c r="FM21" s="12">
        <v>1.4</v>
      </c>
      <c r="FN21" s="12">
        <v>4.8</v>
      </c>
      <c r="FO21" s="12">
        <v>2.2999999999999998</v>
      </c>
      <c r="FP21" s="12">
        <v>2.4</v>
      </c>
      <c r="FQ21" s="12">
        <v>2.1</v>
      </c>
      <c r="FR21" s="12">
        <v>9.1</v>
      </c>
      <c r="FS21" s="12">
        <v>4.5999999999999996</v>
      </c>
      <c r="FT21" s="12">
        <v>1.6</v>
      </c>
      <c r="FU21" s="12">
        <v>3.7</v>
      </c>
      <c r="FV21" s="12">
        <v>7</v>
      </c>
      <c r="FW21" s="12">
        <v>6</v>
      </c>
      <c r="FX21" s="12">
        <v>2.7</v>
      </c>
      <c r="FY21" s="12">
        <v>1.3</v>
      </c>
      <c r="FZ21" s="12">
        <v>1.2</v>
      </c>
      <c r="GA21" s="12">
        <v>1.5</v>
      </c>
      <c r="GB21" s="12">
        <v>1.9</v>
      </c>
      <c r="GC21" s="12">
        <v>1.7</v>
      </c>
      <c r="GD21" s="12">
        <v>2.2000000000000002</v>
      </c>
      <c r="GE21" s="12">
        <v>1.7</v>
      </c>
      <c r="GF21" s="12">
        <v>1.8</v>
      </c>
      <c r="GG21" s="12">
        <v>1.8</v>
      </c>
      <c r="GH21" s="12">
        <v>2.7</v>
      </c>
      <c r="GI21" s="12">
        <v>12.5</v>
      </c>
      <c r="GJ21" s="12">
        <v>5.8</v>
      </c>
      <c r="GK21" s="12">
        <v>12</v>
      </c>
      <c r="GL21" s="12">
        <v>3.7</v>
      </c>
      <c r="GM21" s="12">
        <v>10.3</v>
      </c>
      <c r="GN21" s="12">
        <v>2.2000000000000002</v>
      </c>
      <c r="GO21" s="12">
        <v>2.2000000000000002</v>
      </c>
      <c r="GP21" s="12">
        <v>3.2</v>
      </c>
      <c r="GQ21" s="12">
        <v>2.8</v>
      </c>
      <c r="GR21" s="12">
        <v>1</v>
      </c>
      <c r="GS21" s="12">
        <v>5.6</v>
      </c>
      <c r="GT21" s="12">
        <v>4.7</v>
      </c>
      <c r="GU21" s="12">
        <v>1</v>
      </c>
      <c r="GV21" s="12">
        <v>2.2000000000000002</v>
      </c>
      <c r="GW21" s="12">
        <v>2.5</v>
      </c>
      <c r="GX21" s="12">
        <v>4</v>
      </c>
      <c r="GY21" s="12">
        <v>5.5</v>
      </c>
      <c r="GZ21" s="12">
        <v>2</v>
      </c>
      <c r="HA21" s="12">
        <v>16</v>
      </c>
      <c r="HB21" s="12">
        <v>2.6</v>
      </c>
      <c r="HC21" s="12">
        <v>1.1000000000000001</v>
      </c>
      <c r="HD21" s="12">
        <v>1.8</v>
      </c>
      <c r="HE21" s="12">
        <v>4.7</v>
      </c>
      <c r="HF21" s="12">
        <v>13.5</v>
      </c>
      <c r="HG21" s="12">
        <v>2.2999999999999998</v>
      </c>
      <c r="HH21" s="12">
        <v>4.5</v>
      </c>
      <c r="HI21" s="12">
        <v>2.9</v>
      </c>
      <c r="HJ21" s="12">
        <v>1.2</v>
      </c>
      <c r="HK21" s="12">
        <v>5.9</v>
      </c>
      <c r="HL21" s="12">
        <v>8.6999999999999993</v>
      </c>
      <c r="HM21" s="12">
        <v>4.5999999999999996</v>
      </c>
      <c r="HN21" s="12">
        <v>2.6</v>
      </c>
      <c r="HO21" s="12">
        <v>1.6</v>
      </c>
      <c r="HP21" s="12">
        <v>1.5</v>
      </c>
      <c r="HQ21" s="12">
        <v>2.2000000000000002</v>
      </c>
      <c r="HR21" s="12">
        <v>1.6</v>
      </c>
      <c r="HS21" s="12">
        <v>1.5</v>
      </c>
      <c r="HT21" s="12">
        <v>21.6</v>
      </c>
      <c r="HU21" s="12">
        <v>2.2000000000000002</v>
      </c>
      <c r="HV21" s="12">
        <v>1.8</v>
      </c>
      <c r="HW21" s="12">
        <v>3</v>
      </c>
      <c r="HX21" s="12">
        <v>2.9</v>
      </c>
      <c r="HY21" s="12">
        <v>1</v>
      </c>
      <c r="HZ21" s="12">
        <v>1.8</v>
      </c>
      <c r="IA21" s="12">
        <v>1.5</v>
      </c>
      <c r="IB21" s="12">
        <v>2.8</v>
      </c>
      <c r="IC21" s="12">
        <v>2.4</v>
      </c>
      <c r="ID21" s="12">
        <v>1.4</v>
      </c>
      <c r="IE21" s="12">
        <v>7.4</v>
      </c>
      <c r="IF21" s="12">
        <v>9.5</v>
      </c>
      <c r="IG21" s="12"/>
      <c r="IH21" s="12">
        <v>4.9000000000000004</v>
      </c>
      <c r="II21" s="12">
        <v>3</v>
      </c>
      <c r="IJ21" s="12">
        <v>2</v>
      </c>
      <c r="IK21" s="12">
        <v>1.2</v>
      </c>
      <c r="IL21" s="12">
        <v>1.5</v>
      </c>
      <c r="IM21" s="12">
        <v>2</v>
      </c>
      <c r="IN21" s="12">
        <v>2.4</v>
      </c>
      <c r="IO21" s="12">
        <v>14.9</v>
      </c>
      <c r="IP21" s="12">
        <v>1.6</v>
      </c>
      <c r="IQ21" s="12">
        <v>2</v>
      </c>
      <c r="IR21" s="12">
        <v>1</v>
      </c>
      <c r="IS21" s="12">
        <v>2.1</v>
      </c>
      <c r="IT21" s="12">
        <v>3</v>
      </c>
      <c r="IU21" s="12">
        <v>18.399999999999999</v>
      </c>
      <c r="IV21" s="12">
        <v>17.8</v>
      </c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>
        <f t="shared" si="9"/>
        <v>64.5</v>
      </c>
      <c r="NP21" s="12">
        <f t="shared" si="10"/>
        <v>76.600000000000009</v>
      </c>
      <c r="NQ21" s="12">
        <f t="shared" si="11"/>
        <v>120.4</v>
      </c>
      <c r="NR21" s="12">
        <f t="shared" si="12"/>
        <v>75.90000000000002</v>
      </c>
      <c r="NS21" s="12">
        <f t="shared" si="13"/>
        <v>125.5</v>
      </c>
      <c r="NT21" s="12">
        <f t="shared" si="14"/>
        <v>114.20000000000002</v>
      </c>
      <c r="NU21" s="12">
        <f t="shared" si="15"/>
        <v>126.89999999999999</v>
      </c>
      <c r="NV21" s="12">
        <f t="shared" si="16"/>
        <v>140.20000000000002</v>
      </c>
      <c r="NW21" s="12">
        <f t="shared" si="17"/>
        <v>0</v>
      </c>
      <c r="NX21" s="12">
        <f t="shared" si="18"/>
        <v>0</v>
      </c>
      <c r="NY21" s="12">
        <f t="shared" si="19"/>
        <v>0</v>
      </c>
      <c r="NZ21" s="12">
        <f t="shared" si="20"/>
        <v>0</v>
      </c>
      <c r="OA21" s="12">
        <f t="shared" si="21"/>
        <v>844.20000000000039</v>
      </c>
      <c r="OB21" s="13">
        <f t="shared" si="22"/>
        <v>237</v>
      </c>
      <c r="OC21" s="13"/>
    </row>
    <row r="22" spans="1:394" s="14" customFormat="1" x14ac:dyDescent="0.3">
      <c r="A22" s="10" t="s">
        <v>214</v>
      </c>
      <c r="B22" s="10" t="s">
        <v>160</v>
      </c>
      <c r="C22" s="10" t="s">
        <v>161</v>
      </c>
      <c r="D22" s="10" t="s">
        <v>7</v>
      </c>
      <c r="E22" s="11">
        <f>SUM(M22:NN22)</f>
        <v>236.89999999999995</v>
      </c>
      <c r="F22" s="11"/>
      <c r="G22" s="11"/>
      <c r="H22" s="11"/>
      <c r="I22" s="57">
        <f>+BX22+BZ22+CA22+CB22+CE22+CF22+CG22+CI22+CP22+CR22+CT22+CZ22+DB22+DG22+DI22+DQ22+DU22+DW22+EB22+EI22+EL22+EM22+EP22+EQ22+EX22+EY22+FB22+FC22+FE22+FH22</f>
        <v>93.299999999999983</v>
      </c>
      <c r="J22" s="57">
        <f>+BY22+CH22+CK22+CM22+CW22+DF22+DJ22+DM22+DT22+EA22+EF22+ES22+EU22+EW22+EZ22+FD22+FG22</f>
        <v>130.09999999999997</v>
      </c>
      <c r="K22" s="57">
        <f>+DP22</f>
        <v>13.5</v>
      </c>
      <c r="L22" s="57">
        <f>+E22-I22-J22-K22</f>
        <v>0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>
        <v>2</v>
      </c>
      <c r="BY22" s="12">
        <v>5.8</v>
      </c>
      <c r="BZ22" s="12">
        <v>3.5</v>
      </c>
      <c r="CA22" s="12">
        <v>4.5</v>
      </c>
      <c r="CB22" s="12">
        <v>3.3</v>
      </c>
      <c r="CC22" s="12"/>
      <c r="CD22" s="12"/>
      <c r="CE22" s="12">
        <v>2</v>
      </c>
      <c r="CF22" s="12">
        <v>2.1</v>
      </c>
      <c r="CG22" s="12">
        <v>3.1</v>
      </c>
      <c r="CH22" s="12">
        <v>6</v>
      </c>
      <c r="CI22" s="12">
        <v>4.2</v>
      </c>
      <c r="CJ22" s="12"/>
      <c r="CK22" s="12">
        <v>5.8</v>
      </c>
      <c r="CL22" s="12"/>
      <c r="CM22" s="12">
        <v>8.8000000000000007</v>
      </c>
      <c r="CN22" s="12"/>
      <c r="CO22" s="12"/>
      <c r="CP22" s="12">
        <v>1.2</v>
      </c>
      <c r="CQ22" s="12"/>
      <c r="CR22" s="12">
        <v>1.6</v>
      </c>
      <c r="CS22" s="12"/>
      <c r="CT22" s="12">
        <v>2.5</v>
      </c>
      <c r="CU22" s="12"/>
      <c r="CV22" s="12"/>
      <c r="CW22" s="12">
        <v>10</v>
      </c>
      <c r="CX22" s="12"/>
      <c r="CY22" s="12"/>
      <c r="CZ22" s="12">
        <v>4</v>
      </c>
      <c r="DA22" s="12"/>
      <c r="DB22" s="12">
        <v>4.0999999999999996</v>
      </c>
      <c r="DC22" s="12"/>
      <c r="DD22" s="12"/>
      <c r="DE22" s="12"/>
      <c r="DF22" s="12">
        <v>8.5</v>
      </c>
      <c r="DG22" s="12">
        <v>4</v>
      </c>
      <c r="DH22" s="12"/>
      <c r="DI22" s="12">
        <v>4.8</v>
      </c>
      <c r="DJ22" s="12">
        <v>10</v>
      </c>
      <c r="DK22" s="12"/>
      <c r="DL22" s="12"/>
      <c r="DM22" s="12">
        <v>9.3000000000000007</v>
      </c>
      <c r="DN22" s="12"/>
      <c r="DO22" s="12"/>
      <c r="DP22" s="12">
        <v>13.5</v>
      </c>
      <c r="DQ22" s="12">
        <v>2.1</v>
      </c>
      <c r="DR22" s="12"/>
      <c r="DS22" s="12"/>
      <c r="DT22" s="12">
        <v>6.3</v>
      </c>
      <c r="DU22" s="12">
        <v>4</v>
      </c>
      <c r="DV22" s="12"/>
      <c r="DW22" s="12">
        <v>3.1</v>
      </c>
      <c r="DX22" s="12"/>
      <c r="DY22" s="12"/>
      <c r="DZ22" s="12"/>
      <c r="EA22" s="12">
        <v>8.5</v>
      </c>
      <c r="EB22" s="12">
        <v>4</v>
      </c>
      <c r="EC22" s="12"/>
      <c r="ED22" s="12"/>
      <c r="EE22" s="12"/>
      <c r="EF22" s="12">
        <v>10</v>
      </c>
      <c r="EG22" s="12"/>
      <c r="EH22" s="12"/>
      <c r="EI22" s="12">
        <v>4</v>
      </c>
      <c r="EJ22" s="12"/>
      <c r="EK22" s="12"/>
      <c r="EL22" s="12">
        <v>4</v>
      </c>
      <c r="EM22" s="12">
        <v>4.8</v>
      </c>
      <c r="EN22" s="12"/>
      <c r="EO22" s="12"/>
      <c r="EP22" s="12">
        <v>4</v>
      </c>
      <c r="EQ22" s="12">
        <v>3.7</v>
      </c>
      <c r="ER22" s="12"/>
      <c r="ES22" s="12">
        <v>8.1</v>
      </c>
      <c r="ET22" s="12"/>
      <c r="EU22" s="12">
        <v>9.6</v>
      </c>
      <c r="EV22" s="12"/>
      <c r="EW22" s="12">
        <v>5.0999999999999996</v>
      </c>
      <c r="EX22" s="12">
        <v>1.4</v>
      </c>
      <c r="EY22" s="12">
        <v>2</v>
      </c>
      <c r="EZ22" s="12">
        <v>5.6</v>
      </c>
      <c r="FA22" s="12"/>
      <c r="FB22" s="12">
        <v>3.1</v>
      </c>
      <c r="FC22" s="12">
        <v>2.6</v>
      </c>
      <c r="FD22" s="12">
        <v>5.7</v>
      </c>
      <c r="FE22" s="12">
        <v>1.5</v>
      </c>
      <c r="FF22" s="12"/>
      <c r="FG22" s="12">
        <v>7</v>
      </c>
      <c r="FH22" s="12">
        <v>2.1</v>
      </c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>
        <f t="shared" si="9"/>
        <v>0</v>
      </c>
      <c r="NP22" s="12">
        <f t="shared" si="10"/>
        <v>0</v>
      </c>
      <c r="NQ22" s="12">
        <f t="shared" si="11"/>
        <v>66.400000000000006</v>
      </c>
      <c r="NR22" s="12">
        <f t="shared" si="12"/>
        <v>86.2</v>
      </c>
      <c r="NS22" s="12">
        <f t="shared" si="13"/>
        <v>84.3</v>
      </c>
      <c r="NT22" s="12">
        <f t="shared" si="14"/>
        <v>0</v>
      </c>
      <c r="NU22" s="12">
        <f t="shared" si="15"/>
        <v>0</v>
      </c>
      <c r="NV22" s="12">
        <f t="shared" si="16"/>
        <v>0</v>
      </c>
      <c r="NW22" s="12">
        <f t="shared" si="17"/>
        <v>0</v>
      </c>
      <c r="NX22" s="12">
        <f t="shared" si="18"/>
        <v>0</v>
      </c>
      <c r="NY22" s="12">
        <f t="shared" si="19"/>
        <v>0</v>
      </c>
      <c r="NZ22" s="12">
        <f t="shared" si="20"/>
        <v>0</v>
      </c>
      <c r="OA22" s="12">
        <f t="shared" si="21"/>
        <v>236.89999999999995</v>
      </c>
      <c r="OB22" s="13">
        <f t="shared" si="22"/>
        <v>48</v>
      </c>
      <c r="OC22" s="13"/>
    </row>
    <row r="23" spans="1:394" s="14" customFormat="1" x14ac:dyDescent="0.3">
      <c r="A23" s="10" t="s">
        <v>202</v>
      </c>
      <c r="B23" s="10" t="s">
        <v>86</v>
      </c>
      <c r="C23" s="10" t="s">
        <v>113</v>
      </c>
      <c r="D23" s="10" t="s">
        <v>7</v>
      </c>
      <c r="E23" s="11">
        <f>SUM(M23:NN23)</f>
        <v>270.09999999999997</v>
      </c>
      <c r="F23" s="11"/>
      <c r="G23" s="11"/>
      <c r="H23" s="11"/>
      <c r="I23" s="57">
        <f>+M23+N23+O23+R23+T23+U23+V23+AG23+AK23+AN23+AP23+AR23+AT23+BD23+BE23+BG23+BI23+BJ23+BL23+BM23+BO23+BP23+BQ23+BR23+BS23+BT23</f>
        <v>91.100000000000009</v>
      </c>
      <c r="J23" s="57">
        <f>+W23+X23+Y23+Z23+AA23+AB23+AC23+AD23+AE23+AF23+AJ23+AL23+AM23+AO23+AQ23+AS23+AU23+AV23+AW23+AX23+AY23+AZ23+BC23+BF23+BH23+BK23</f>
        <v>167.99999999999997</v>
      </c>
      <c r="K23" s="57">
        <f>+BN23</f>
        <v>11</v>
      </c>
      <c r="L23" s="57">
        <f>+E23-I23-J23-K23</f>
        <v>-2.8421709430404007E-14</v>
      </c>
      <c r="M23" s="12">
        <v>1.3</v>
      </c>
      <c r="N23" s="12">
        <v>1</v>
      </c>
      <c r="O23" s="12">
        <v>3.6</v>
      </c>
      <c r="P23" s="12"/>
      <c r="Q23" s="12"/>
      <c r="R23" s="12">
        <v>1.7</v>
      </c>
      <c r="S23" s="12"/>
      <c r="T23" s="12">
        <v>3.8</v>
      </c>
      <c r="U23" s="12">
        <v>4.3</v>
      </c>
      <c r="V23" s="12">
        <v>3.1</v>
      </c>
      <c r="W23" s="12">
        <v>6.1</v>
      </c>
      <c r="X23" s="12">
        <v>6.3</v>
      </c>
      <c r="Y23" s="12">
        <v>7.9</v>
      </c>
      <c r="Z23" s="12">
        <v>5.0999999999999996</v>
      </c>
      <c r="AA23" s="12">
        <v>5.7</v>
      </c>
      <c r="AB23" s="12">
        <v>7</v>
      </c>
      <c r="AC23" s="12">
        <v>7.6</v>
      </c>
      <c r="AD23" s="12">
        <v>6.5</v>
      </c>
      <c r="AE23" s="12">
        <v>8.1999999999999993</v>
      </c>
      <c r="AF23" s="12">
        <v>7</v>
      </c>
      <c r="AG23" s="12">
        <v>2.5</v>
      </c>
      <c r="AH23" s="12"/>
      <c r="AI23" s="12"/>
      <c r="AJ23" s="12">
        <v>7.6</v>
      </c>
      <c r="AK23" s="12">
        <v>4.5</v>
      </c>
      <c r="AL23" s="12">
        <v>7.8</v>
      </c>
      <c r="AM23" s="12">
        <v>5.8</v>
      </c>
      <c r="AN23" s="12">
        <v>4.3</v>
      </c>
      <c r="AO23" s="12">
        <v>6.6</v>
      </c>
      <c r="AP23" s="12">
        <v>4.8</v>
      </c>
      <c r="AQ23" s="12">
        <v>6.6</v>
      </c>
      <c r="AR23" s="12">
        <v>4.0999999999999996</v>
      </c>
      <c r="AS23" s="12">
        <v>6.4</v>
      </c>
      <c r="AT23" s="12">
        <v>3.8</v>
      </c>
      <c r="AU23" s="12">
        <v>5.0999999999999996</v>
      </c>
      <c r="AV23" s="12">
        <v>6.6</v>
      </c>
      <c r="AW23" s="12">
        <v>5.4</v>
      </c>
      <c r="AX23" s="12">
        <v>7</v>
      </c>
      <c r="AY23" s="12">
        <v>7.1</v>
      </c>
      <c r="AZ23" s="12">
        <v>5.6</v>
      </c>
      <c r="BA23" s="12"/>
      <c r="BB23" s="12"/>
      <c r="BC23" s="12">
        <v>5.3</v>
      </c>
      <c r="BD23" s="12">
        <v>2.1</v>
      </c>
      <c r="BE23" s="12">
        <v>4.9000000000000004</v>
      </c>
      <c r="BF23" s="12">
        <v>6.3</v>
      </c>
      <c r="BG23" s="12">
        <v>4.0999999999999996</v>
      </c>
      <c r="BH23" s="12">
        <v>5.6</v>
      </c>
      <c r="BI23" s="12">
        <v>3.8</v>
      </c>
      <c r="BJ23" s="12">
        <v>2.8</v>
      </c>
      <c r="BK23" s="12">
        <v>5.8</v>
      </c>
      <c r="BL23" s="12">
        <v>4.7</v>
      </c>
      <c r="BM23" s="12">
        <v>3.4</v>
      </c>
      <c r="BN23" s="12">
        <v>11</v>
      </c>
      <c r="BO23" s="12">
        <v>4.2</v>
      </c>
      <c r="BP23" s="12">
        <v>2.7</v>
      </c>
      <c r="BQ23" s="12">
        <v>4.7</v>
      </c>
      <c r="BR23" s="12">
        <v>3.5</v>
      </c>
      <c r="BS23" s="12">
        <v>3.9</v>
      </c>
      <c r="BT23" s="12">
        <v>3.5</v>
      </c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>
        <f t="shared" si="9"/>
        <v>136.69999999999999</v>
      </c>
      <c r="NP23" s="12">
        <f t="shared" si="10"/>
        <v>133.4</v>
      </c>
      <c r="NQ23" s="12">
        <f t="shared" si="11"/>
        <v>0</v>
      </c>
      <c r="NR23" s="12">
        <f t="shared" si="12"/>
        <v>0</v>
      </c>
      <c r="NS23" s="12">
        <f t="shared" si="13"/>
        <v>0</v>
      </c>
      <c r="NT23" s="12">
        <f t="shared" si="14"/>
        <v>0</v>
      </c>
      <c r="NU23" s="12">
        <f t="shared" si="15"/>
        <v>0</v>
      </c>
      <c r="NV23" s="12">
        <f t="shared" si="16"/>
        <v>0</v>
      </c>
      <c r="NW23" s="12">
        <f t="shared" si="17"/>
        <v>0</v>
      </c>
      <c r="NX23" s="12">
        <f t="shared" si="18"/>
        <v>0</v>
      </c>
      <c r="NY23" s="12">
        <f t="shared" si="19"/>
        <v>0</v>
      </c>
      <c r="NZ23" s="12">
        <f t="shared" si="20"/>
        <v>0</v>
      </c>
      <c r="OA23" s="12">
        <f t="shared" si="21"/>
        <v>270.09999999999997</v>
      </c>
      <c r="OB23" s="13">
        <f t="shared" si="22"/>
        <v>53</v>
      </c>
      <c r="OC23" s="13"/>
    </row>
    <row r="24" spans="1:394" s="14" customFormat="1" x14ac:dyDescent="0.3">
      <c r="A24" s="10" t="s">
        <v>215</v>
      </c>
      <c r="B24" s="10" t="s">
        <v>216</v>
      </c>
      <c r="C24" s="10" t="s">
        <v>217</v>
      </c>
      <c r="D24" s="10" t="s">
        <v>10</v>
      </c>
      <c r="E24" s="11"/>
      <c r="F24" s="11"/>
      <c r="G24" s="11">
        <f>SUM(M24:NN24)</f>
        <v>74.5</v>
      </c>
      <c r="H24" s="11"/>
      <c r="I24" s="57">
        <f>SUM(BU24:CY24)+SUM(CZ24:DV24)-DT24+HR24+HS24+HT24+HV24+HW24+HX24+HY24+HZ24+IA24+IC24+IF24+IG24+IH24+II24+IK24+IO24+IR24+IS24+IT24+IU24</f>
        <v>67.5</v>
      </c>
      <c r="J24" s="57">
        <f>+DT24</f>
        <v>7</v>
      </c>
      <c r="K24" s="57"/>
      <c r="L24" s="57">
        <f>+G24-I24-J24-K24</f>
        <v>0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>
        <v>0.5</v>
      </c>
      <c r="BV24" s="12">
        <v>0.2</v>
      </c>
      <c r="BW24" s="12">
        <v>0.3</v>
      </c>
      <c r="BX24" s="12">
        <v>0.6</v>
      </c>
      <c r="BY24" s="12">
        <v>0.7</v>
      </c>
      <c r="BZ24" s="12">
        <v>0.4</v>
      </c>
      <c r="CA24" s="12">
        <v>0.6</v>
      </c>
      <c r="CB24" s="12">
        <v>0.7</v>
      </c>
      <c r="CC24" s="12">
        <v>0.2</v>
      </c>
      <c r="CD24" s="12">
        <v>0.4</v>
      </c>
      <c r="CE24" s="12">
        <v>0.4</v>
      </c>
      <c r="CF24" s="12">
        <v>0.5</v>
      </c>
      <c r="CG24" s="12">
        <v>0.6</v>
      </c>
      <c r="CH24" s="12">
        <v>0.5</v>
      </c>
      <c r="CI24" s="12">
        <v>0.6</v>
      </c>
      <c r="CJ24" s="12">
        <v>0.1</v>
      </c>
      <c r="CK24" s="12">
        <v>1.2</v>
      </c>
      <c r="CL24" s="12">
        <v>0.5</v>
      </c>
      <c r="CM24" s="12">
        <v>1</v>
      </c>
      <c r="CN24" s="12">
        <v>0.7</v>
      </c>
      <c r="CO24" s="12">
        <v>0.6</v>
      </c>
      <c r="CP24" s="12">
        <v>1.1000000000000001</v>
      </c>
      <c r="CQ24" s="12">
        <v>0.4</v>
      </c>
      <c r="CR24" s="12">
        <v>0.8</v>
      </c>
      <c r="CS24" s="12">
        <v>0.6</v>
      </c>
      <c r="CT24" s="12">
        <v>1</v>
      </c>
      <c r="CU24" s="12">
        <v>0.7</v>
      </c>
      <c r="CV24" s="12">
        <v>0.7</v>
      </c>
      <c r="CW24" s="12">
        <v>0.5</v>
      </c>
      <c r="CX24" s="12">
        <v>0.9</v>
      </c>
      <c r="CY24" s="12">
        <v>0.8</v>
      </c>
      <c r="CZ24" s="12">
        <v>0.5</v>
      </c>
      <c r="DA24" s="12">
        <v>0.6</v>
      </c>
      <c r="DB24" s="12">
        <v>0.7</v>
      </c>
      <c r="DC24" s="12">
        <v>0.7</v>
      </c>
      <c r="DD24" s="12">
        <v>1.1000000000000001</v>
      </c>
      <c r="DE24" s="12">
        <v>0.3</v>
      </c>
      <c r="DF24" s="12">
        <v>1.5</v>
      </c>
      <c r="DG24" s="12">
        <v>0.6</v>
      </c>
      <c r="DH24" s="12">
        <v>0.7</v>
      </c>
      <c r="DI24" s="12">
        <v>0.9</v>
      </c>
      <c r="DJ24" s="12">
        <v>0.6</v>
      </c>
      <c r="DK24" s="12">
        <v>1.5</v>
      </c>
      <c r="DL24" s="12">
        <v>1.3</v>
      </c>
      <c r="DM24" s="12">
        <v>1.5</v>
      </c>
      <c r="DN24" s="12">
        <v>1.3</v>
      </c>
      <c r="DO24" s="12">
        <v>1.2</v>
      </c>
      <c r="DP24" s="12">
        <v>0.9</v>
      </c>
      <c r="DQ24" s="12">
        <v>0.8</v>
      </c>
      <c r="DR24" s="12">
        <v>1.4</v>
      </c>
      <c r="DS24" s="12">
        <v>1.6</v>
      </c>
      <c r="DT24" s="12">
        <v>7</v>
      </c>
      <c r="DU24" s="12">
        <v>0.6</v>
      </c>
      <c r="DV24" s="12">
        <v>0.6</v>
      </c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>
        <v>0.5</v>
      </c>
      <c r="HS24" s="12">
        <v>0.5</v>
      </c>
      <c r="HT24" s="12">
        <v>0.5</v>
      </c>
      <c r="HU24" s="12"/>
      <c r="HV24" s="12">
        <v>1.4</v>
      </c>
      <c r="HW24" s="12">
        <v>1.9</v>
      </c>
      <c r="HX24" s="12">
        <v>2.8</v>
      </c>
      <c r="HY24" s="12">
        <v>1.9</v>
      </c>
      <c r="HZ24" s="12">
        <v>2.8</v>
      </c>
      <c r="IA24" s="12">
        <v>1.7</v>
      </c>
      <c r="IB24" s="12"/>
      <c r="IC24" s="12">
        <v>0.5</v>
      </c>
      <c r="ID24" s="12"/>
      <c r="IE24" s="12"/>
      <c r="IF24" s="12">
        <v>0.5</v>
      </c>
      <c r="IG24" s="12">
        <v>1</v>
      </c>
      <c r="IH24" s="12">
        <v>1.4</v>
      </c>
      <c r="II24" s="12">
        <v>1.4</v>
      </c>
      <c r="IJ24" s="12"/>
      <c r="IK24" s="12">
        <v>0.5</v>
      </c>
      <c r="IL24" s="12"/>
      <c r="IM24" s="12"/>
      <c r="IN24" s="12"/>
      <c r="IO24" s="12">
        <v>5.5</v>
      </c>
      <c r="IP24" s="12"/>
      <c r="IQ24" s="12"/>
      <c r="IR24" s="12">
        <v>0.5</v>
      </c>
      <c r="IS24" s="12">
        <v>0.7</v>
      </c>
      <c r="IT24" s="12">
        <v>1</v>
      </c>
      <c r="IU24" s="12">
        <v>0.8</v>
      </c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>
        <f t="shared" si="9"/>
        <v>0</v>
      </c>
      <c r="NP24" s="12">
        <f t="shared" si="10"/>
        <v>0</v>
      </c>
      <c r="NQ24" s="12">
        <f t="shared" si="11"/>
        <v>18.799999999999997</v>
      </c>
      <c r="NR24" s="12">
        <f t="shared" si="12"/>
        <v>27.900000000000006</v>
      </c>
      <c r="NS24" s="12">
        <f t="shared" si="13"/>
        <v>0</v>
      </c>
      <c r="NT24" s="12">
        <f t="shared" si="14"/>
        <v>0</v>
      </c>
      <c r="NU24" s="12">
        <f t="shared" si="15"/>
        <v>0</v>
      </c>
      <c r="NV24" s="12">
        <f t="shared" si="16"/>
        <v>27.799999999999997</v>
      </c>
      <c r="NW24" s="12">
        <f t="shared" si="17"/>
        <v>0</v>
      </c>
      <c r="NX24" s="12">
        <f t="shared" si="18"/>
        <v>0</v>
      </c>
      <c r="NY24" s="12">
        <f t="shared" si="19"/>
        <v>0</v>
      </c>
      <c r="NZ24" s="12">
        <f t="shared" si="20"/>
        <v>0</v>
      </c>
      <c r="OA24" s="12">
        <f t="shared" si="21"/>
        <v>74.5</v>
      </c>
      <c r="OB24" s="13">
        <f t="shared" si="22"/>
        <v>74</v>
      </c>
      <c r="OC24" s="13"/>
    </row>
    <row r="25" spans="1:394" s="14" customFormat="1" x14ac:dyDescent="0.3">
      <c r="A25" s="10" t="s">
        <v>203</v>
      </c>
      <c r="B25" s="10" t="s">
        <v>114</v>
      </c>
      <c r="C25" s="10" t="s">
        <v>115</v>
      </c>
      <c r="D25" s="10" t="s">
        <v>7</v>
      </c>
      <c r="E25" s="11">
        <f>SUM(M25:NN25)</f>
        <v>1308.6000000000004</v>
      </c>
      <c r="F25" s="11"/>
      <c r="G25" s="11"/>
      <c r="H25" s="11"/>
      <c r="I25" s="57">
        <f>+M25+N25+O25+P25+Q25+R25+S25+T25+U25+V25+W25+X25+Y25+Z25+AA25+AB25+AC25+AD25+AE25+AF25+AG25+AH25+AI25+AJ25+AK25+AL25+AM25+AN25+AO25+AP25+AQ25+SUM(AR25:BT25)-BR25-BL25+BU25+BV25+BW25+BY25+BZ25+CA25+CB25+CD25+CE25+CF25+CG25+CH25+CI25+CJ25+CL25+CM25+CN25+CP25+CQ25+CR25+CS25+CU25+CV25+CW25+CX25+CY25+CZ25+DA25+DB25+DD25+DG25+DJ25+DK25+DL25+DP25+DQ25+DR25+DS25+DW25+DX25+DY25+DZ25+EA25+EB25+EC25+EE25+EF25+EG25+EH25+EJ25+EL25+EM25+EN25+EO25+EP25+ER25+ET25+EU25+EV25+EX25+FA25+FB25+FC25+FD25+FE25+FF25+FG25+FH25+FK25+FM25+FN25+FO25+FU25+FV25+FW25+FX25+FY25+FZ25+GA25+GB25+GC25+GD25+GE25+GF25+GG25+GJ25+HR25+HS25+HT25+HV25+HW25+HY25+HZ25+IC25+ID25+IE25+IF25+IG25+IH25+IJ25+IL25+IM25+IN25+IO25+IQ25+IR25+IS25+IT25+IV25+IW25+IY25+IZ25+JA25+JC25+JE25+JF25+JH25+JI25+JL25+JM25+JN25+JO25+JP25+JR25+JS25+JT25+JV25+JY25+KA25+KB25+KC25+KE25+KG25+KH25+KI25+KJ25+KK25+KO25+KP25+KQ25+KV25+KW25+KX25+KZ25+LA25+LB25+LC25+LD25+LE25+LF25+LG25+LH25+LI25+LJ25+LK25+LL25+LN25+LO25+LP25+LQ25+LR25+LS25+LT25+LY25+LZ25+MA25+MD25+ME25+MF25+MG25+MH25+MI25+MJ25+MK25+ML25+MN25+MO25+MR25+MS25+MT25+MU25+MV25+MW25+MY25+MZ25+NA25+NB25+NC25+NE25+NF25+NG25+NH25+NI25+NJ25+NK25+NL25+NM25+NN25</f>
        <v>736.30000000000018</v>
      </c>
      <c r="J25" s="57">
        <f>+BR25+BX25+CC25+CK25+CO25+CT25+DE25+DF25+DH25+DI25+DM25+DN25+DO25+DU25+DV25+ED25+EI25+EK25+EQ25+ES25+EW25+EY25+EZ25+FI25+FJ25+FL25+FQ25+FR25+FS25+FT25+GH25+GI25+HU25+HX25+IA25+IB25+II25+IK25+IU25+IX25+JB25+JD25+JG25+JQ25+JU25+JW25+JX25+JZ25+KD25+KM25+KN25+KR25+KS25+KU25+KY25+LM25+LU25+LV25+LW25+LX25+MB25+MC25+MM25+MP25+MQ25+ND25</f>
        <v>460.29999999999995</v>
      </c>
      <c r="K25" s="57">
        <f>+BL25+FP25+GK25+GL25+JJ25+JK25+KF25+KL25+KT25</f>
        <v>112</v>
      </c>
      <c r="L25" s="57">
        <f>+E25-I25-J25-K25</f>
        <v>2.2737367544323206E-13</v>
      </c>
      <c r="M25" s="12">
        <v>1.2</v>
      </c>
      <c r="N25" s="12">
        <v>1.8</v>
      </c>
      <c r="O25" s="12">
        <v>1.2</v>
      </c>
      <c r="P25" s="12">
        <v>4.8</v>
      </c>
      <c r="Q25" s="12">
        <v>1.7</v>
      </c>
      <c r="R25" s="12">
        <v>2</v>
      </c>
      <c r="S25" s="12">
        <v>4.0999999999999996</v>
      </c>
      <c r="T25" s="12">
        <v>4.7</v>
      </c>
      <c r="U25" s="12">
        <v>1.9</v>
      </c>
      <c r="V25" s="12">
        <v>1.3</v>
      </c>
      <c r="W25" s="12">
        <v>2.8</v>
      </c>
      <c r="X25" s="12">
        <v>3.4</v>
      </c>
      <c r="Y25" s="12">
        <v>3.1</v>
      </c>
      <c r="Z25" s="12">
        <v>4.2</v>
      </c>
      <c r="AA25" s="12">
        <v>3.3</v>
      </c>
      <c r="AB25" s="12">
        <v>1.6</v>
      </c>
      <c r="AC25" s="12">
        <v>1.3</v>
      </c>
      <c r="AD25" s="12">
        <v>2.1</v>
      </c>
      <c r="AE25" s="12">
        <v>1.8</v>
      </c>
      <c r="AF25" s="12">
        <v>4.9000000000000004</v>
      </c>
      <c r="AG25" s="12">
        <v>2.7</v>
      </c>
      <c r="AH25" s="12">
        <v>2.4</v>
      </c>
      <c r="AI25" s="12">
        <v>2</v>
      </c>
      <c r="AJ25" s="12">
        <v>1.3</v>
      </c>
      <c r="AK25" s="12">
        <v>3.4</v>
      </c>
      <c r="AL25" s="12">
        <v>1.8</v>
      </c>
      <c r="AM25" s="12">
        <v>2.8</v>
      </c>
      <c r="AN25" s="12">
        <v>3.2</v>
      </c>
      <c r="AO25" s="12">
        <v>2.2999999999999998</v>
      </c>
      <c r="AP25" s="12">
        <v>4.7</v>
      </c>
      <c r="AQ25" s="12">
        <v>2.7</v>
      </c>
      <c r="AR25" s="12">
        <v>2.5</v>
      </c>
      <c r="AS25" s="12">
        <v>3.3</v>
      </c>
      <c r="AT25" s="12">
        <v>4.2</v>
      </c>
      <c r="AU25" s="12">
        <v>3.7</v>
      </c>
      <c r="AV25" s="12">
        <v>4.5</v>
      </c>
      <c r="AW25" s="12">
        <v>2.5</v>
      </c>
      <c r="AX25" s="12">
        <v>1</v>
      </c>
      <c r="AY25" s="12">
        <v>4.4000000000000004</v>
      </c>
      <c r="AZ25" s="12">
        <v>3.3</v>
      </c>
      <c r="BA25" s="12">
        <v>4.9000000000000004</v>
      </c>
      <c r="BB25" s="12">
        <v>5</v>
      </c>
      <c r="BC25" s="12">
        <v>3.8</v>
      </c>
      <c r="BD25" s="12">
        <v>3.9</v>
      </c>
      <c r="BE25" s="12">
        <v>1.8</v>
      </c>
      <c r="BF25" s="12">
        <v>4.2</v>
      </c>
      <c r="BG25" s="12">
        <v>2.4</v>
      </c>
      <c r="BH25" s="12">
        <v>1.6</v>
      </c>
      <c r="BI25" s="12">
        <v>3</v>
      </c>
      <c r="BJ25" s="12">
        <v>1.9</v>
      </c>
      <c r="BK25" s="12">
        <v>4.2</v>
      </c>
      <c r="BL25" s="12">
        <v>11</v>
      </c>
      <c r="BM25" s="12">
        <v>2.2000000000000002</v>
      </c>
      <c r="BN25" s="12">
        <v>1</v>
      </c>
      <c r="BO25" s="12">
        <v>1.8</v>
      </c>
      <c r="BP25" s="12">
        <v>4.0999999999999996</v>
      </c>
      <c r="BQ25" s="12">
        <v>3.2</v>
      </c>
      <c r="BR25" s="12">
        <v>5.7</v>
      </c>
      <c r="BS25" s="12">
        <v>1.7</v>
      </c>
      <c r="BT25" s="12">
        <v>1.5</v>
      </c>
      <c r="BU25" s="12">
        <v>4.8</v>
      </c>
      <c r="BV25" s="12">
        <v>4.9000000000000004</v>
      </c>
      <c r="BW25" s="12">
        <v>4.7</v>
      </c>
      <c r="BX25" s="12">
        <v>6.2</v>
      </c>
      <c r="BY25" s="12">
        <v>2.4</v>
      </c>
      <c r="BZ25" s="12">
        <v>4.5999999999999996</v>
      </c>
      <c r="CA25" s="12">
        <v>2.5</v>
      </c>
      <c r="CB25" s="12">
        <v>3</v>
      </c>
      <c r="CC25" s="12">
        <v>5.4</v>
      </c>
      <c r="CD25" s="12">
        <v>1.3</v>
      </c>
      <c r="CE25" s="12">
        <v>4.5999999999999996</v>
      </c>
      <c r="CF25" s="12">
        <v>3.3</v>
      </c>
      <c r="CG25" s="12">
        <v>3.7</v>
      </c>
      <c r="CH25" s="12">
        <v>4.4000000000000004</v>
      </c>
      <c r="CI25" s="12">
        <v>1.6</v>
      </c>
      <c r="CJ25" s="12">
        <v>5</v>
      </c>
      <c r="CK25" s="12">
        <v>7.3</v>
      </c>
      <c r="CL25" s="12">
        <v>2.8</v>
      </c>
      <c r="CM25" s="12">
        <v>3.5</v>
      </c>
      <c r="CN25" s="12">
        <v>4.4000000000000004</v>
      </c>
      <c r="CO25" s="12">
        <v>5.0999999999999996</v>
      </c>
      <c r="CP25" s="12">
        <v>4.5</v>
      </c>
      <c r="CQ25" s="12">
        <v>1.3</v>
      </c>
      <c r="CR25" s="12">
        <v>1.1000000000000001</v>
      </c>
      <c r="CS25" s="12">
        <v>4</v>
      </c>
      <c r="CT25" s="12">
        <v>5.2</v>
      </c>
      <c r="CU25" s="12">
        <v>1.4</v>
      </c>
      <c r="CV25" s="12">
        <v>1.6</v>
      </c>
      <c r="CW25" s="12">
        <v>2.4</v>
      </c>
      <c r="CX25" s="12">
        <v>3.6</v>
      </c>
      <c r="CY25" s="12">
        <v>4.4000000000000004</v>
      </c>
      <c r="CZ25" s="12">
        <v>4.4000000000000004</v>
      </c>
      <c r="DA25" s="12">
        <v>4.5999999999999996</v>
      </c>
      <c r="DB25" s="12">
        <v>1</v>
      </c>
      <c r="DC25" s="12">
        <v>0</v>
      </c>
      <c r="DD25" s="12">
        <v>1.7</v>
      </c>
      <c r="DE25" s="12">
        <v>6.7</v>
      </c>
      <c r="DF25" s="12">
        <v>5.4</v>
      </c>
      <c r="DG25" s="12">
        <v>2.9</v>
      </c>
      <c r="DH25" s="12">
        <v>6.4</v>
      </c>
      <c r="DI25" s="12">
        <v>5.0999999999999996</v>
      </c>
      <c r="DJ25" s="12">
        <v>5</v>
      </c>
      <c r="DK25" s="12">
        <v>2.2000000000000002</v>
      </c>
      <c r="DL25" s="12">
        <v>2.1</v>
      </c>
      <c r="DM25" s="12">
        <v>7.4</v>
      </c>
      <c r="DN25" s="12">
        <v>5.3</v>
      </c>
      <c r="DO25" s="12">
        <v>7.6</v>
      </c>
      <c r="DP25" s="12">
        <v>3.1</v>
      </c>
      <c r="DQ25" s="12">
        <v>2.5</v>
      </c>
      <c r="DR25" s="12">
        <v>4.5999999999999996</v>
      </c>
      <c r="DS25" s="12">
        <v>1</v>
      </c>
      <c r="DT25" s="12">
        <v>0</v>
      </c>
      <c r="DU25" s="12">
        <v>5.9</v>
      </c>
      <c r="DV25" s="12">
        <v>5.7</v>
      </c>
      <c r="DW25" s="12">
        <v>3.4</v>
      </c>
      <c r="DX25" s="12">
        <v>2.6</v>
      </c>
      <c r="DY25" s="12">
        <v>2</v>
      </c>
      <c r="DZ25" s="12">
        <v>4.7</v>
      </c>
      <c r="EA25" s="12">
        <v>4.0999999999999996</v>
      </c>
      <c r="EB25" s="12">
        <v>1.1000000000000001</v>
      </c>
      <c r="EC25" s="12">
        <v>1.9</v>
      </c>
      <c r="ED25" s="12">
        <v>8.1</v>
      </c>
      <c r="EE25" s="12">
        <v>2.2999999999999998</v>
      </c>
      <c r="EF25" s="12">
        <v>2.7</v>
      </c>
      <c r="EG25" s="12">
        <v>2.2000000000000002</v>
      </c>
      <c r="EH25" s="12">
        <v>3.4</v>
      </c>
      <c r="EI25" s="12">
        <v>6.2</v>
      </c>
      <c r="EJ25" s="12">
        <v>3.5</v>
      </c>
      <c r="EK25" s="12">
        <v>7.2</v>
      </c>
      <c r="EL25" s="12">
        <v>2.9</v>
      </c>
      <c r="EM25" s="12">
        <v>1.5</v>
      </c>
      <c r="EN25" s="12">
        <v>3.7</v>
      </c>
      <c r="EO25" s="12">
        <v>2.7</v>
      </c>
      <c r="EP25" s="12">
        <v>3.8</v>
      </c>
      <c r="EQ25" s="12">
        <v>7.9</v>
      </c>
      <c r="ER25" s="12">
        <v>5</v>
      </c>
      <c r="ES25" s="12">
        <v>5.2</v>
      </c>
      <c r="ET25" s="12">
        <v>2.2000000000000002</v>
      </c>
      <c r="EU25" s="12">
        <v>4.5</v>
      </c>
      <c r="EV25" s="12">
        <v>4.5</v>
      </c>
      <c r="EW25" s="12">
        <v>7.6</v>
      </c>
      <c r="EX25" s="12">
        <v>1.1000000000000001</v>
      </c>
      <c r="EY25" s="12">
        <v>7.5</v>
      </c>
      <c r="EZ25" s="12">
        <v>8.1</v>
      </c>
      <c r="FA25" s="12">
        <v>4.4000000000000004</v>
      </c>
      <c r="FB25" s="12">
        <v>2.4</v>
      </c>
      <c r="FC25" s="12">
        <v>4.5999999999999996</v>
      </c>
      <c r="FD25" s="12">
        <v>1</v>
      </c>
      <c r="FE25" s="12">
        <v>1.9</v>
      </c>
      <c r="FF25" s="12">
        <v>1.6</v>
      </c>
      <c r="FG25" s="12">
        <v>1</v>
      </c>
      <c r="FH25" s="12">
        <v>3.1</v>
      </c>
      <c r="FI25" s="12">
        <v>7.7</v>
      </c>
      <c r="FJ25" s="12">
        <v>7.3</v>
      </c>
      <c r="FK25" s="12">
        <v>5</v>
      </c>
      <c r="FL25" s="12">
        <v>8.3000000000000007</v>
      </c>
      <c r="FM25" s="12">
        <v>1.5</v>
      </c>
      <c r="FN25" s="12">
        <v>2.2000000000000002</v>
      </c>
      <c r="FO25" s="12">
        <v>1</v>
      </c>
      <c r="FP25" s="12">
        <v>10.9</v>
      </c>
      <c r="FQ25" s="12">
        <v>7.5</v>
      </c>
      <c r="FR25" s="12">
        <v>6.1</v>
      </c>
      <c r="FS25" s="12">
        <v>8.3000000000000007</v>
      </c>
      <c r="FT25" s="12">
        <v>8.6999999999999993</v>
      </c>
      <c r="FU25" s="12">
        <v>3.4</v>
      </c>
      <c r="FV25" s="12">
        <v>2.6</v>
      </c>
      <c r="FW25" s="12">
        <v>3.2</v>
      </c>
      <c r="FX25" s="12">
        <v>1.4</v>
      </c>
      <c r="FY25" s="12">
        <v>2.6</v>
      </c>
      <c r="FZ25" s="12">
        <v>1</v>
      </c>
      <c r="GA25" s="12">
        <v>3</v>
      </c>
      <c r="GB25" s="12">
        <v>2.7</v>
      </c>
      <c r="GC25" s="12">
        <v>2.8</v>
      </c>
      <c r="GD25" s="12">
        <v>2.4</v>
      </c>
      <c r="GE25" s="12">
        <v>4.8</v>
      </c>
      <c r="GF25" s="12">
        <v>4.9000000000000004</v>
      </c>
      <c r="GG25" s="12">
        <v>3.2</v>
      </c>
      <c r="GH25" s="12">
        <v>8.6</v>
      </c>
      <c r="GI25" s="12">
        <v>9.1999999999999993</v>
      </c>
      <c r="GJ25" s="12">
        <v>3.2</v>
      </c>
      <c r="GK25" s="12">
        <v>10.7</v>
      </c>
      <c r="GL25" s="12">
        <v>12.1</v>
      </c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>
        <v>2.8</v>
      </c>
      <c r="HS25" s="12">
        <v>3.5</v>
      </c>
      <c r="HT25" s="12">
        <v>2.9</v>
      </c>
      <c r="HU25" s="12">
        <v>7.9</v>
      </c>
      <c r="HV25" s="12">
        <v>5</v>
      </c>
      <c r="HW25" s="12">
        <v>3.3</v>
      </c>
      <c r="HX25" s="12">
        <v>8.6</v>
      </c>
      <c r="HY25" s="12">
        <v>2.8</v>
      </c>
      <c r="HZ25" s="12">
        <v>1.4</v>
      </c>
      <c r="IA25" s="12">
        <v>9.3000000000000007</v>
      </c>
      <c r="IB25" s="12">
        <v>7</v>
      </c>
      <c r="IC25" s="12">
        <v>2.9</v>
      </c>
      <c r="ID25" s="12">
        <v>3</v>
      </c>
      <c r="IE25" s="12">
        <v>3.2</v>
      </c>
      <c r="IF25" s="12">
        <v>1</v>
      </c>
      <c r="IG25" s="12">
        <v>4.5999999999999996</v>
      </c>
      <c r="IH25" s="12">
        <v>2.9</v>
      </c>
      <c r="II25" s="12">
        <v>6.1</v>
      </c>
      <c r="IJ25" s="12">
        <v>1.8</v>
      </c>
      <c r="IK25" s="12">
        <v>6.2</v>
      </c>
      <c r="IL25" s="12">
        <v>3</v>
      </c>
      <c r="IM25" s="12">
        <v>2.7</v>
      </c>
      <c r="IN25" s="12">
        <v>1.2</v>
      </c>
      <c r="IO25" s="12">
        <v>1.3</v>
      </c>
      <c r="IP25" s="12"/>
      <c r="IQ25" s="12">
        <v>1.1000000000000001</v>
      </c>
      <c r="IR25" s="12">
        <v>1.8</v>
      </c>
      <c r="IS25" s="12">
        <v>2.7</v>
      </c>
      <c r="IT25" s="12">
        <v>1.1000000000000001</v>
      </c>
      <c r="IU25" s="12">
        <v>5.0999999999999996</v>
      </c>
      <c r="IV25" s="12">
        <v>3.1</v>
      </c>
      <c r="IW25" s="12">
        <v>4.7</v>
      </c>
      <c r="IX25" s="12">
        <v>8.6999999999999993</v>
      </c>
      <c r="IY25" s="12">
        <v>2.8</v>
      </c>
      <c r="IZ25" s="12">
        <v>1.2</v>
      </c>
      <c r="JA25" s="12">
        <v>1.8</v>
      </c>
      <c r="JB25" s="12">
        <v>9.4</v>
      </c>
      <c r="JC25" s="12">
        <v>2.6</v>
      </c>
      <c r="JD25" s="12">
        <v>7.7</v>
      </c>
      <c r="JE25" s="12">
        <v>2.5</v>
      </c>
      <c r="JF25" s="12">
        <v>2.2000000000000002</v>
      </c>
      <c r="JG25" s="12">
        <v>7.6</v>
      </c>
      <c r="JH25" s="12">
        <v>3.1</v>
      </c>
      <c r="JI25" s="12">
        <v>4.5999999999999996</v>
      </c>
      <c r="JJ25" s="12">
        <v>17.8</v>
      </c>
      <c r="JK25" s="12">
        <v>14</v>
      </c>
      <c r="JL25" s="12">
        <v>3.2</v>
      </c>
      <c r="JM25" s="12">
        <v>3.6</v>
      </c>
      <c r="JN25" s="12">
        <v>2.5</v>
      </c>
      <c r="JO25" s="12">
        <v>4.3</v>
      </c>
      <c r="JP25" s="12">
        <v>4.2</v>
      </c>
      <c r="JQ25" s="12">
        <v>8.6</v>
      </c>
      <c r="JR25" s="12">
        <v>3.2</v>
      </c>
      <c r="JS25" s="12">
        <v>3</v>
      </c>
      <c r="JT25" s="12">
        <v>3.5</v>
      </c>
      <c r="JU25" s="12">
        <v>5.3</v>
      </c>
      <c r="JV25" s="12">
        <v>1.7</v>
      </c>
      <c r="JW25" s="12">
        <v>6.2</v>
      </c>
      <c r="JX25" s="12">
        <v>6.9</v>
      </c>
      <c r="JY25" s="12">
        <v>2.2000000000000002</v>
      </c>
      <c r="JZ25" s="12">
        <v>9.4</v>
      </c>
      <c r="KA25" s="12">
        <v>2.2999999999999998</v>
      </c>
      <c r="KB25" s="12">
        <v>3.2</v>
      </c>
      <c r="KC25" s="12">
        <v>4.5999999999999996</v>
      </c>
      <c r="KD25" s="12">
        <v>5.8</v>
      </c>
      <c r="KE25" s="12">
        <v>4.8</v>
      </c>
      <c r="KF25" s="12">
        <v>11.9</v>
      </c>
      <c r="KG25" s="12">
        <v>4</v>
      </c>
      <c r="KH25" s="12">
        <v>5</v>
      </c>
      <c r="KI25" s="12">
        <v>2.6</v>
      </c>
      <c r="KJ25" s="12">
        <v>3.8</v>
      </c>
      <c r="KK25" s="12">
        <v>2.1</v>
      </c>
      <c r="KL25" s="12">
        <v>11.1</v>
      </c>
      <c r="KM25" s="12">
        <v>8.3000000000000007</v>
      </c>
      <c r="KN25" s="12">
        <v>8.5</v>
      </c>
      <c r="KO25" s="12">
        <v>1.7</v>
      </c>
      <c r="KP25" s="12">
        <v>3.2</v>
      </c>
      <c r="KQ25" s="12">
        <v>2.8</v>
      </c>
      <c r="KR25" s="12">
        <v>8.1</v>
      </c>
      <c r="KS25" s="12">
        <v>6.4</v>
      </c>
      <c r="KT25" s="12">
        <v>12.5</v>
      </c>
      <c r="KU25" s="12">
        <v>5.2</v>
      </c>
      <c r="KV25" s="12">
        <v>2.2000000000000002</v>
      </c>
      <c r="KW25" s="12">
        <v>1.8</v>
      </c>
      <c r="KX25" s="12">
        <v>2.4</v>
      </c>
      <c r="KY25" s="12">
        <v>6.8</v>
      </c>
      <c r="KZ25" s="12">
        <v>4.8</v>
      </c>
      <c r="LA25" s="12">
        <v>5</v>
      </c>
      <c r="LB25" s="12">
        <v>2.5</v>
      </c>
      <c r="LC25" s="12">
        <v>1.6</v>
      </c>
      <c r="LD25" s="12">
        <v>2.9</v>
      </c>
      <c r="LE25" s="16">
        <v>2.2999999999999998</v>
      </c>
      <c r="LF25" s="16">
        <v>1</v>
      </c>
      <c r="LG25" s="16">
        <v>2</v>
      </c>
      <c r="LH25" s="16">
        <v>2.2999999999999998</v>
      </c>
      <c r="LI25" s="16">
        <v>1</v>
      </c>
      <c r="LJ25" s="16">
        <v>2.9</v>
      </c>
      <c r="LK25" s="16">
        <v>2.7</v>
      </c>
      <c r="LL25" s="16">
        <v>3.4</v>
      </c>
      <c r="LM25" s="16">
        <v>5.6</v>
      </c>
      <c r="LN25" s="16">
        <v>4.4000000000000004</v>
      </c>
      <c r="LO25" s="16">
        <v>3.5</v>
      </c>
      <c r="LP25" s="16">
        <v>2.7</v>
      </c>
      <c r="LQ25" s="16">
        <v>2.7</v>
      </c>
      <c r="LR25" s="16">
        <v>3.3</v>
      </c>
      <c r="LS25" s="16">
        <v>2.2000000000000002</v>
      </c>
      <c r="LT25" s="16">
        <v>3.8</v>
      </c>
      <c r="LU25" s="16">
        <v>7</v>
      </c>
      <c r="LV25" s="16">
        <v>7.1</v>
      </c>
      <c r="LW25" s="16">
        <v>5.9</v>
      </c>
      <c r="LX25" s="16">
        <v>5.9</v>
      </c>
      <c r="LY25" s="16">
        <v>2.2000000000000002</v>
      </c>
      <c r="LZ25" s="16">
        <v>1.8</v>
      </c>
      <c r="MA25" s="16">
        <v>3.8</v>
      </c>
      <c r="MB25" s="16">
        <v>6</v>
      </c>
      <c r="MC25" s="16">
        <v>8.5</v>
      </c>
      <c r="MD25" s="16">
        <v>3.3</v>
      </c>
      <c r="ME25" s="16">
        <v>4.3</v>
      </c>
      <c r="MF25" s="16">
        <v>3.3</v>
      </c>
      <c r="MG25" s="16">
        <v>2.1</v>
      </c>
      <c r="MH25" s="16">
        <v>2.6</v>
      </c>
      <c r="MI25" s="12">
        <v>2.5</v>
      </c>
      <c r="MJ25" s="12">
        <v>2.7</v>
      </c>
      <c r="MK25" s="12">
        <v>3.2</v>
      </c>
      <c r="ML25" s="12">
        <v>4.2</v>
      </c>
      <c r="MM25" s="12">
        <v>5.5</v>
      </c>
      <c r="MN25" s="12">
        <v>2.7</v>
      </c>
      <c r="MO25" s="12">
        <v>3.5</v>
      </c>
      <c r="MP25" s="12">
        <v>7</v>
      </c>
      <c r="MQ25" s="12">
        <v>5.4</v>
      </c>
      <c r="MR25" s="12">
        <v>2.6</v>
      </c>
      <c r="MS25" s="12">
        <v>2.1</v>
      </c>
      <c r="MT25" s="12">
        <v>4.5999999999999996</v>
      </c>
      <c r="MU25" s="12">
        <v>2.2000000000000002</v>
      </c>
      <c r="MV25" s="12">
        <v>1.4</v>
      </c>
      <c r="MW25" s="12">
        <v>3.6</v>
      </c>
      <c r="MX25" s="12"/>
      <c r="MY25" s="12">
        <v>3.5</v>
      </c>
      <c r="MZ25" s="12">
        <v>1.1000000000000001</v>
      </c>
      <c r="NA25" s="12">
        <v>2.7</v>
      </c>
      <c r="NB25" s="12">
        <v>1.3</v>
      </c>
      <c r="NC25" s="12">
        <v>1.8</v>
      </c>
      <c r="ND25" s="12">
        <v>7.4</v>
      </c>
      <c r="NE25" s="12">
        <v>2.7</v>
      </c>
      <c r="NF25" s="12">
        <v>2.5</v>
      </c>
      <c r="NG25" s="12">
        <v>4.4000000000000004</v>
      </c>
      <c r="NH25" s="12">
        <v>3.9</v>
      </c>
      <c r="NI25" s="12">
        <v>4.5999999999999996</v>
      </c>
      <c r="NJ25" s="12">
        <v>3.3</v>
      </c>
      <c r="NK25" s="12">
        <v>1.5</v>
      </c>
      <c r="NL25" s="12">
        <v>1.1000000000000001</v>
      </c>
      <c r="NM25" s="12">
        <v>1</v>
      </c>
      <c r="NN25" s="12">
        <v>1</v>
      </c>
      <c r="NO25" s="12">
        <f t="shared" si="9"/>
        <v>82.499999999999986</v>
      </c>
      <c r="NP25" s="12">
        <f t="shared" si="10"/>
        <v>98.3</v>
      </c>
      <c r="NQ25" s="12">
        <f t="shared" si="11"/>
        <v>114.99999999999999</v>
      </c>
      <c r="NR25" s="12">
        <f t="shared" si="12"/>
        <v>110.39999999999999</v>
      </c>
      <c r="NS25" s="12">
        <f t="shared" si="13"/>
        <v>123.79999999999998</v>
      </c>
      <c r="NT25" s="12">
        <f t="shared" si="14"/>
        <v>156.29999999999998</v>
      </c>
      <c r="NU25" s="12">
        <f t="shared" si="15"/>
        <v>0</v>
      </c>
      <c r="NV25" s="12">
        <f t="shared" si="16"/>
        <v>109.29999999999997</v>
      </c>
      <c r="NW25" s="12">
        <f t="shared" si="17"/>
        <v>158.5</v>
      </c>
      <c r="NX25" s="12">
        <f t="shared" si="18"/>
        <v>150.20000000000005</v>
      </c>
      <c r="NY25" s="12">
        <f t="shared" si="19"/>
        <v>109.79999999999997</v>
      </c>
      <c r="NZ25" s="12">
        <f t="shared" si="20"/>
        <v>94.500000000000014</v>
      </c>
      <c r="OA25" s="12">
        <f t="shared" si="21"/>
        <v>1308.6000000000004</v>
      </c>
      <c r="OB25" s="13">
        <f t="shared" si="22"/>
        <v>333</v>
      </c>
      <c r="OC25" s="13"/>
    </row>
    <row r="26" spans="1:394" s="20" customFormat="1" ht="15" thickBot="1" x14ac:dyDescent="0.35">
      <c r="A26" s="18" t="s">
        <v>58</v>
      </c>
      <c r="B26" s="18"/>
      <c r="C26" s="18"/>
      <c r="D26" s="18"/>
      <c r="E26" s="19">
        <f t="shared" ref="E26:BP26" si="23">SUM(E2:E25)</f>
        <v>14604.299999999996</v>
      </c>
      <c r="F26" s="19">
        <f t="shared" si="23"/>
        <v>7172.0999999999985</v>
      </c>
      <c r="G26" s="19">
        <f t="shared" si="23"/>
        <v>4593.8999999999969</v>
      </c>
      <c r="H26" s="19">
        <f t="shared" si="23"/>
        <v>3290.7999999999997</v>
      </c>
      <c r="I26" s="19">
        <f t="shared" si="23"/>
        <v>7677.050000000002</v>
      </c>
      <c r="J26" s="19">
        <f t="shared" si="23"/>
        <v>10107.6</v>
      </c>
      <c r="K26" s="19">
        <f t="shared" si="23"/>
        <v>11876.449999999999</v>
      </c>
      <c r="L26" s="19">
        <f t="shared" si="23"/>
        <v>-8.6117779574124143E-12</v>
      </c>
      <c r="M26" s="18">
        <f t="shared" si="23"/>
        <v>115.3</v>
      </c>
      <c r="N26" s="18">
        <f t="shared" si="23"/>
        <v>64.099999999999994</v>
      </c>
      <c r="O26" s="18">
        <f t="shared" si="23"/>
        <v>79.100000000000009</v>
      </c>
      <c r="P26" s="18">
        <f t="shared" si="23"/>
        <v>83.6</v>
      </c>
      <c r="Q26" s="18">
        <f t="shared" si="23"/>
        <v>85.600000000000009</v>
      </c>
      <c r="R26" s="18">
        <f t="shared" si="23"/>
        <v>70.5</v>
      </c>
      <c r="S26" s="18">
        <f t="shared" si="23"/>
        <v>119.69999999999999</v>
      </c>
      <c r="T26" s="18">
        <f t="shared" si="23"/>
        <v>96.1</v>
      </c>
      <c r="U26" s="18">
        <f t="shared" si="23"/>
        <v>69.2</v>
      </c>
      <c r="V26" s="18">
        <f t="shared" si="23"/>
        <v>58.8</v>
      </c>
      <c r="W26" s="18">
        <f t="shared" si="23"/>
        <v>87.200000000000017</v>
      </c>
      <c r="X26" s="18">
        <f t="shared" si="23"/>
        <v>57.9</v>
      </c>
      <c r="Y26" s="18">
        <f t="shared" si="23"/>
        <v>105.7</v>
      </c>
      <c r="Z26" s="18">
        <f t="shared" si="23"/>
        <v>79.100000000000009</v>
      </c>
      <c r="AA26" s="18">
        <f t="shared" si="23"/>
        <v>108.09999999999998</v>
      </c>
      <c r="AB26" s="18">
        <f t="shared" si="23"/>
        <v>78.699999999999989</v>
      </c>
      <c r="AC26" s="18">
        <f t="shared" si="23"/>
        <v>88.7</v>
      </c>
      <c r="AD26" s="18">
        <f t="shared" si="23"/>
        <v>62</v>
      </c>
      <c r="AE26" s="18">
        <f t="shared" si="23"/>
        <v>109.6</v>
      </c>
      <c r="AF26" s="18">
        <f t="shared" si="23"/>
        <v>76.800000000000011</v>
      </c>
      <c r="AG26" s="18">
        <f t="shared" si="23"/>
        <v>77</v>
      </c>
      <c r="AH26" s="18">
        <f t="shared" si="23"/>
        <v>82.2</v>
      </c>
      <c r="AI26" s="18">
        <f t="shared" si="23"/>
        <v>93.3</v>
      </c>
      <c r="AJ26" s="18">
        <f t="shared" si="23"/>
        <v>79.7</v>
      </c>
      <c r="AK26" s="18">
        <f t="shared" si="23"/>
        <v>83.2</v>
      </c>
      <c r="AL26" s="18">
        <f t="shared" si="23"/>
        <v>67.8</v>
      </c>
      <c r="AM26" s="18">
        <f t="shared" si="23"/>
        <v>80.599999999999994</v>
      </c>
      <c r="AN26" s="18">
        <f t="shared" si="23"/>
        <v>102.2</v>
      </c>
      <c r="AO26" s="18">
        <f t="shared" si="23"/>
        <v>89</v>
      </c>
      <c r="AP26" s="18">
        <f t="shared" si="23"/>
        <v>96.000000000000014</v>
      </c>
      <c r="AQ26" s="18">
        <f t="shared" si="23"/>
        <v>87.9</v>
      </c>
      <c r="AR26" s="18">
        <f t="shared" si="23"/>
        <v>128.30000000000001</v>
      </c>
      <c r="AS26" s="18">
        <f t="shared" si="23"/>
        <v>101</v>
      </c>
      <c r="AT26" s="18">
        <f t="shared" si="23"/>
        <v>96.499999999999986</v>
      </c>
      <c r="AU26" s="18">
        <f t="shared" si="23"/>
        <v>121.8</v>
      </c>
      <c r="AV26" s="18">
        <f t="shared" si="23"/>
        <v>85.999999999999972</v>
      </c>
      <c r="AW26" s="18">
        <f t="shared" si="23"/>
        <v>56.9</v>
      </c>
      <c r="AX26" s="18">
        <f t="shared" si="23"/>
        <v>94.2</v>
      </c>
      <c r="AY26" s="18">
        <f t="shared" si="23"/>
        <v>116.00000000000001</v>
      </c>
      <c r="AZ26" s="18">
        <f t="shared" si="23"/>
        <v>121.80000000000001</v>
      </c>
      <c r="BA26" s="18">
        <f t="shared" si="23"/>
        <v>90.2</v>
      </c>
      <c r="BB26" s="18">
        <f t="shared" si="23"/>
        <v>72</v>
      </c>
      <c r="BC26" s="18">
        <f t="shared" si="23"/>
        <v>77.3</v>
      </c>
      <c r="BD26" s="18">
        <f t="shared" si="23"/>
        <v>115.50000000000001</v>
      </c>
      <c r="BE26" s="18">
        <f t="shared" si="23"/>
        <v>86.7</v>
      </c>
      <c r="BF26" s="18">
        <f t="shared" si="23"/>
        <v>82.800000000000011</v>
      </c>
      <c r="BG26" s="18">
        <f t="shared" si="23"/>
        <v>114.59999999999998</v>
      </c>
      <c r="BH26" s="18">
        <f t="shared" si="23"/>
        <v>102.79999999999998</v>
      </c>
      <c r="BI26" s="18">
        <f t="shared" si="23"/>
        <v>89.399999999999991</v>
      </c>
      <c r="BJ26" s="18">
        <f t="shared" si="23"/>
        <v>88.7</v>
      </c>
      <c r="BK26" s="18">
        <f t="shared" si="23"/>
        <v>86</v>
      </c>
      <c r="BL26" s="18">
        <f t="shared" si="23"/>
        <v>101.1</v>
      </c>
      <c r="BM26" s="18">
        <f t="shared" si="23"/>
        <v>118.7</v>
      </c>
      <c r="BN26" s="18">
        <f t="shared" si="23"/>
        <v>99.100000000000023</v>
      </c>
      <c r="BO26" s="18">
        <f t="shared" si="23"/>
        <v>79.2</v>
      </c>
      <c r="BP26" s="18">
        <f t="shared" si="23"/>
        <v>94.8</v>
      </c>
      <c r="BQ26" s="18">
        <f t="shared" ref="BQ26:EB26" si="24">SUM(BQ2:BQ25)</f>
        <v>63.600000000000009</v>
      </c>
      <c r="BR26" s="18">
        <f t="shared" si="24"/>
        <v>119.69999999999999</v>
      </c>
      <c r="BS26" s="18">
        <f t="shared" si="24"/>
        <v>68.8</v>
      </c>
      <c r="BT26" s="18">
        <f t="shared" si="24"/>
        <v>86.6</v>
      </c>
      <c r="BU26" s="18">
        <f t="shared" si="24"/>
        <v>97.5</v>
      </c>
      <c r="BV26" s="18">
        <f t="shared" si="24"/>
        <v>129</v>
      </c>
      <c r="BW26" s="18">
        <f t="shared" si="24"/>
        <v>67.399999999999991</v>
      </c>
      <c r="BX26" s="18">
        <f t="shared" si="24"/>
        <v>84.399999999999991</v>
      </c>
      <c r="BY26" s="18">
        <f t="shared" si="24"/>
        <v>106.70000000000002</v>
      </c>
      <c r="BZ26" s="18">
        <f t="shared" si="24"/>
        <v>121.59999999999998</v>
      </c>
      <c r="CA26" s="18">
        <f t="shared" si="24"/>
        <v>82.2</v>
      </c>
      <c r="CB26" s="18">
        <f t="shared" si="24"/>
        <v>94.9</v>
      </c>
      <c r="CC26" s="18">
        <f t="shared" si="24"/>
        <v>102.10000000000001</v>
      </c>
      <c r="CD26" s="18">
        <f t="shared" si="24"/>
        <v>92.5</v>
      </c>
      <c r="CE26" s="18">
        <f t="shared" si="24"/>
        <v>113.7</v>
      </c>
      <c r="CF26" s="18">
        <f t="shared" si="24"/>
        <v>88.09999999999998</v>
      </c>
      <c r="CG26" s="18">
        <f t="shared" si="24"/>
        <v>114.2</v>
      </c>
      <c r="CH26" s="18">
        <f t="shared" si="24"/>
        <v>140.20000000000002</v>
      </c>
      <c r="CI26" s="18">
        <f t="shared" si="24"/>
        <v>125.3</v>
      </c>
      <c r="CJ26" s="18">
        <f t="shared" si="24"/>
        <v>118.30000000000001</v>
      </c>
      <c r="CK26" s="18">
        <f t="shared" si="24"/>
        <v>126.1</v>
      </c>
      <c r="CL26" s="18">
        <f t="shared" si="24"/>
        <v>136.4</v>
      </c>
      <c r="CM26" s="18">
        <f t="shared" si="24"/>
        <v>138.80000000000001</v>
      </c>
      <c r="CN26" s="18">
        <f t="shared" si="24"/>
        <v>104.10000000000001</v>
      </c>
      <c r="CO26" s="18">
        <f t="shared" si="24"/>
        <v>71.899999999999991</v>
      </c>
      <c r="CP26" s="18">
        <f t="shared" si="24"/>
        <v>99.399999999999991</v>
      </c>
      <c r="CQ26" s="18">
        <f t="shared" si="24"/>
        <v>58.499999999999986</v>
      </c>
      <c r="CR26" s="18">
        <f t="shared" si="24"/>
        <v>106.60000000000001</v>
      </c>
      <c r="CS26" s="18">
        <f t="shared" si="24"/>
        <v>85</v>
      </c>
      <c r="CT26" s="18">
        <f t="shared" si="24"/>
        <v>123.69999999999999</v>
      </c>
      <c r="CU26" s="18">
        <f t="shared" si="24"/>
        <v>54.800000000000004</v>
      </c>
      <c r="CV26" s="18">
        <f t="shared" si="24"/>
        <v>108.39999999999999</v>
      </c>
      <c r="CW26" s="18">
        <f t="shared" si="24"/>
        <v>91.2</v>
      </c>
      <c r="CX26" s="18">
        <f t="shared" si="24"/>
        <v>86.6</v>
      </c>
      <c r="CY26" s="18">
        <f t="shared" si="24"/>
        <v>106.7</v>
      </c>
      <c r="CZ26" s="18">
        <f t="shared" si="24"/>
        <v>92</v>
      </c>
      <c r="DA26" s="18">
        <f t="shared" si="24"/>
        <v>108.39999999999998</v>
      </c>
      <c r="DB26" s="18">
        <f t="shared" si="24"/>
        <v>104.80000000000001</v>
      </c>
      <c r="DC26" s="18">
        <f t="shared" si="24"/>
        <v>102.99999999999999</v>
      </c>
      <c r="DD26" s="18">
        <f t="shared" si="24"/>
        <v>114.1</v>
      </c>
      <c r="DE26" s="18">
        <f t="shared" si="24"/>
        <v>75.3</v>
      </c>
      <c r="DF26" s="18">
        <f t="shared" si="24"/>
        <v>150.70000000000002</v>
      </c>
      <c r="DG26" s="18">
        <f t="shared" si="24"/>
        <v>91</v>
      </c>
      <c r="DH26" s="18">
        <f t="shared" si="24"/>
        <v>83.000000000000014</v>
      </c>
      <c r="DI26" s="18">
        <f t="shared" si="24"/>
        <v>102.39999999999999</v>
      </c>
      <c r="DJ26" s="18">
        <f t="shared" si="24"/>
        <v>114.1</v>
      </c>
      <c r="DK26" s="18">
        <f t="shared" si="24"/>
        <v>102.60000000000002</v>
      </c>
      <c r="DL26" s="18">
        <f t="shared" si="24"/>
        <v>129.10000000000002</v>
      </c>
      <c r="DM26" s="18">
        <f t="shared" si="24"/>
        <v>156.30000000000001</v>
      </c>
      <c r="DN26" s="18">
        <f t="shared" si="24"/>
        <v>72.199999999999989</v>
      </c>
      <c r="DO26" s="18">
        <f t="shared" si="24"/>
        <v>110.19999999999999</v>
      </c>
      <c r="DP26" s="18">
        <f t="shared" si="24"/>
        <v>98.1</v>
      </c>
      <c r="DQ26" s="18">
        <f t="shared" si="24"/>
        <v>103.29999999999998</v>
      </c>
      <c r="DR26" s="18">
        <f t="shared" si="24"/>
        <v>101.9</v>
      </c>
      <c r="DS26" s="18">
        <f t="shared" si="24"/>
        <v>110.6</v>
      </c>
      <c r="DT26" s="18">
        <f t="shared" si="24"/>
        <v>82.199999999999989</v>
      </c>
      <c r="DU26" s="18">
        <f t="shared" si="24"/>
        <v>79</v>
      </c>
      <c r="DV26" s="18">
        <f t="shared" si="24"/>
        <v>118.49999999999999</v>
      </c>
      <c r="DW26" s="18">
        <f t="shared" si="24"/>
        <v>65.099999999999994</v>
      </c>
      <c r="DX26" s="18">
        <f t="shared" si="24"/>
        <v>86.799999999999983</v>
      </c>
      <c r="DY26" s="18">
        <f t="shared" si="24"/>
        <v>56.8</v>
      </c>
      <c r="DZ26" s="18">
        <f t="shared" si="24"/>
        <v>68.2</v>
      </c>
      <c r="EA26" s="18">
        <f t="shared" si="24"/>
        <v>142.39999999999998</v>
      </c>
      <c r="EB26" s="18">
        <f t="shared" si="24"/>
        <v>82.1</v>
      </c>
      <c r="EC26" s="18">
        <f t="shared" ref="EC26:GN26" si="25">SUM(EC2:EC25)</f>
        <v>86.6</v>
      </c>
      <c r="ED26" s="18">
        <f t="shared" si="25"/>
        <v>123.5</v>
      </c>
      <c r="EE26" s="18">
        <f t="shared" si="25"/>
        <v>97.699999999999989</v>
      </c>
      <c r="EF26" s="18">
        <f t="shared" si="25"/>
        <v>96.700000000000017</v>
      </c>
      <c r="EG26" s="18">
        <f t="shared" si="25"/>
        <v>73.8</v>
      </c>
      <c r="EH26" s="18">
        <f t="shared" si="25"/>
        <v>75.600000000000023</v>
      </c>
      <c r="EI26" s="18">
        <f t="shared" si="25"/>
        <v>109.6</v>
      </c>
      <c r="EJ26" s="18">
        <f t="shared" si="25"/>
        <v>99.300000000000011</v>
      </c>
      <c r="EK26" s="18">
        <f t="shared" si="25"/>
        <v>156.6</v>
      </c>
      <c r="EL26" s="18">
        <f t="shared" si="25"/>
        <v>97</v>
      </c>
      <c r="EM26" s="18">
        <f t="shared" si="25"/>
        <v>95.100000000000009</v>
      </c>
      <c r="EN26" s="18">
        <f t="shared" si="25"/>
        <v>81.400000000000006</v>
      </c>
      <c r="EO26" s="18">
        <f t="shared" si="25"/>
        <v>70.100000000000009</v>
      </c>
      <c r="EP26" s="18">
        <f t="shared" si="25"/>
        <v>72.8</v>
      </c>
      <c r="EQ26" s="18">
        <f t="shared" si="25"/>
        <v>109.70000000000003</v>
      </c>
      <c r="ER26" s="18">
        <f t="shared" si="25"/>
        <v>81.599999999999994</v>
      </c>
      <c r="ES26" s="18">
        <f t="shared" si="25"/>
        <v>82.40000000000002</v>
      </c>
      <c r="ET26" s="18">
        <f t="shared" si="25"/>
        <v>87.299999999999983</v>
      </c>
      <c r="EU26" s="18">
        <f t="shared" si="25"/>
        <v>163.30000000000001</v>
      </c>
      <c r="EV26" s="18">
        <f t="shared" si="25"/>
        <v>101.49999999999999</v>
      </c>
      <c r="EW26" s="18">
        <f t="shared" si="25"/>
        <v>83</v>
      </c>
      <c r="EX26" s="18">
        <f t="shared" si="25"/>
        <v>78.400000000000006</v>
      </c>
      <c r="EY26" s="18">
        <f t="shared" si="25"/>
        <v>113.3</v>
      </c>
      <c r="EZ26" s="18">
        <f t="shared" si="25"/>
        <v>126.6</v>
      </c>
      <c r="FA26" s="18">
        <f t="shared" si="25"/>
        <v>92.5</v>
      </c>
      <c r="FB26" s="18">
        <f t="shared" si="25"/>
        <v>84.899999999999991</v>
      </c>
      <c r="FC26" s="18">
        <f t="shared" si="25"/>
        <v>92.899999999999991</v>
      </c>
      <c r="FD26" s="18">
        <f t="shared" si="25"/>
        <v>87.600000000000009</v>
      </c>
      <c r="FE26" s="18">
        <f t="shared" si="25"/>
        <v>133.20000000000002</v>
      </c>
      <c r="FF26" s="18">
        <f t="shared" si="25"/>
        <v>68</v>
      </c>
      <c r="FG26" s="18">
        <f t="shared" si="25"/>
        <v>99.1</v>
      </c>
      <c r="FH26" s="18">
        <f t="shared" si="25"/>
        <v>79.899999999999991</v>
      </c>
      <c r="FI26" s="18">
        <f t="shared" si="25"/>
        <v>74.8</v>
      </c>
      <c r="FJ26" s="18">
        <f t="shared" si="25"/>
        <v>70</v>
      </c>
      <c r="FK26" s="18">
        <f t="shared" si="25"/>
        <v>69.099999999999994</v>
      </c>
      <c r="FL26" s="18">
        <f t="shared" si="25"/>
        <v>103.60000000000001</v>
      </c>
      <c r="FM26" s="18">
        <f t="shared" si="25"/>
        <v>74.5</v>
      </c>
      <c r="FN26" s="18">
        <f t="shared" si="25"/>
        <v>81.399999999999991</v>
      </c>
      <c r="FO26" s="18">
        <f t="shared" si="25"/>
        <v>84.3</v>
      </c>
      <c r="FP26" s="18">
        <f t="shared" si="25"/>
        <v>60.699999999999996</v>
      </c>
      <c r="FQ26" s="18">
        <f t="shared" si="25"/>
        <v>63.000000000000007</v>
      </c>
      <c r="FR26" s="18">
        <f t="shared" si="25"/>
        <v>89.499999999999986</v>
      </c>
      <c r="FS26" s="18">
        <f t="shared" si="25"/>
        <v>109.3</v>
      </c>
      <c r="FT26" s="18">
        <f t="shared" si="25"/>
        <v>74.2</v>
      </c>
      <c r="FU26" s="18">
        <f t="shared" si="25"/>
        <v>83.3</v>
      </c>
      <c r="FV26" s="18">
        <f t="shared" si="25"/>
        <v>83.1</v>
      </c>
      <c r="FW26" s="18">
        <f t="shared" si="25"/>
        <v>110.30000000000001</v>
      </c>
      <c r="FX26" s="18">
        <f t="shared" si="25"/>
        <v>120.80000000000001</v>
      </c>
      <c r="FY26" s="18">
        <f t="shared" si="25"/>
        <v>86.09999999999998</v>
      </c>
      <c r="FZ26" s="18">
        <f t="shared" si="25"/>
        <v>79.600000000000009</v>
      </c>
      <c r="GA26" s="18">
        <f t="shared" si="25"/>
        <v>65.8</v>
      </c>
      <c r="GB26" s="18">
        <f t="shared" si="25"/>
        <v>90</v>
      </c>
      <c r="GC26" s="18">
        <f t="shared" si="25"/>
        <v>78.099999999999994</v>
      </c>
      <c r="GD26" s="18">
        <f t="shared" si="25"/>
        <v>63.300000000000004</v>
      </c>
      <c r="GE26" s="18">
        <f t="shared" si="25"/>
        <v>86.199999999999989</v>
      </c>
      <c r="GF26" s="18">
        <f t="shared" si="25"/>
        <v>86.5</v>
      </c>
      <c r="GG26" s="18">
        <f t="shared" si="25"/>
        <v>83.2</v>
      </c>
      <c r="GH26" s="18">
        <f t="shared" si="25"/>
        <v>104.3</v>
      </c>
      <c r="GI26" s="18">
        <f t="shared" si="25"/>
        <v>75.400000000000006</v>
      </c>
      <c r="GJ26" s="18">
        <f t="shared" si="25"/>
        <v>110.2</v>
      </c>
      <c r="GK26" s="18">
        <f t="shared" si="25"/>
        <v>127.60000000000001</v>
      </c>
      <c r="GL26" s="18">
        <f t="shared" si="25"/>
        <v>92.600000000000009</v>
      </c>
      <c r="GM26" s="18">
        <f t="shared" si="25"/>
        <v>102.2</v>
      </c>
      <c r="GN26" s="18">
        <f t="shared" si="25"/>
        <v>85.1</v>
      </c>
      <c r="GO26" s="18">
        <f t="shared" ref="GO26:IZ26" si="26">SUM(GO2:GO25)</f>
        <v>118.90000000000002</v>
      </c>
      <c r="GP26" s="18">
        <f t="shared" si="26"/>
        <v>54.7</v>
      </c>
      <c r="GQ26" s="18">
        <f t="shared" si="26"/>
        <v>69.199999999999989</v>
      </c>
      <c r="GR26" s="18">
        <f t="shared" si="26"/>
        <v>69.7</v>
      </c>
      <c r="GS26" s="18">
        <f t="shared" si="26"/>
        <v>94.899999999999991</v>
      </c>
      <c r="GT26" s="18">
        <f t="shared" si="26"/>
        <v>91.999999999999986</v>
      </c>
      <c r="GU26" s="18">
        <f t="shared" si="26"/>
        <v>92.5</v>
      </c>
      <c r="GV26" s="18">
        <f t="shared" si="26"/>
        <v>92.1</v>
      </c>
      <c r="GW26" s="18">
        <f t="shared" si="26"/>
        <v>83.7</v>
      </c>
      <c r="GX26" s="18">
        <f t="shared" si="26"/>
        <v>73.699999999999989</v>
      </c>
      <c r="GY26" s="18">
        <f t="shared" si="26"/>
        <v>82.5</v>
      </c>
      <c r="GZ26" s="18">
        <f t="shared" si="26"/>
        <v>71.5</v>
      </c>
      <c r="HA26" s="18">
        <f t="shared" si="26"/>
        <v>87.600000000000009</v>
      </c>
      <c r="HB26" s="18">
        <f t="shared" si="26"/>
        <v>92.6</v>
      </c>
      <c r="HC26" s="18">
        <f t="shared" si="26"/>
        <v>79.3</v>
      </c>
      <c r="HD26" s="18">
        <f t="shared" si="26"/>
        <v>64.600000000000009</v>
      </c>
      <c r="HE26" s="18">
        <f t="shared" si="26"/>
        <v>83.3</v>
      </c>
      <c r="HF26" s="18">
        <f t="shared" si="26"/>
        <v>137.90000000000003</v>
      </c>
      <c r="HG26" s="18">
        <f t="shared" si="26"/>
        <v>59.8</v>
      </c>
      <c r="HH26" s="18">
        <f t="shared" si="26"/>
        <v>88.4</v>
      </c>
      <c r="HI26" s="18">
        <f t="shared" si="26"/>
        <v>85.3</v>
      </c>
      <c r="HJ26" s="18">
        <f t="shared" si="26"/>
        <v>100.00000000000001</v>
      </c>
      <c r="HK26" s="18">
        <f t="shared" si="26"/>
        <v>70.900000000000006</v>
      </c>
      <c r="HL26" s="18">
        <f t="shared" si="26"/>
        <v>99.000000000000014</v>
      </c>
      <c r="HM26" s="18">
        <f t="shared" si="26"/>
        <v>70</v>
      </c>
      <c r="HN26" s="18">
        <f t="shared" si="26"/>
        <v>80.3</v>
      </c>
      <c r="HO26" s="18">
        <f t="shared" si="26"/>
        <v>67.199999999999989</v>
      </c>
      <c r="HP26" s="18">
        <f t="shared" si="26"/>
        <v>68.5</v>
      </c>
      <c r="HQ26" s="18">
        <f t="shared" si="26"/>
        <v>84.300000000000011</v>
      </c>
      <c r="HR26" s="18">
        <f t="shared" si="26"/>
        <v>100.99999999999999</v>
      </c>
      <c r="HS26" s="18">
        <f t="shared" si="26"/>
        <v>110.6</v>
      </c>
      <c r="HT26" s="18">
        <f t="shared" si="26"/>
        <v>119.9</v>
      </c>
      <c r="HU26" s="18">
        <f t="shared" si="26"/>
        <v>113.6</v>
      </c>
      <c r="HV26" s="18">
        <f t="shared" si="26"/>
        <v>82.399999999999991</v>
      </c>
      <c r="HW26" s="18">
        <f t="shared" si="26"/>
        <v>69.899999999999991</v>
      </c>
      <c r="HX26" s="18">
        <f t="shared" si="26"/>
        <v>97.1</v>
      </c>
      <c r="HY26" s="18">
        <f t="shared" si="26"/>
        <v>56.999999999999993</v>
      </c>
      <c r="HZ26" s="18">
        <f t="shared" si="26"/>
        <v>82.300000000000011</v>
      </c>
      <c r="IA26" s="18">
        <f t="shared" si="26"/>
        <v>93.9</v>
      </c>
      <c r="IB26" s="18">
        <f t="shared" si="26"/>
        <v>73.400000000000006</v>
      </c>
      <c r="IC26" s="18">
        <f t="shared" si="26"/>
        <v>105</v>
      </c>
      <c r="ID26" s="18">
        <f t="shared" si="26"/>
        <v>57.9</v>
      </c>
      <c r="IE26" s="18">
        <f t="shared" si="26"/>
        <v>90.3</v>
      </c>
      <c r="IF26" s="18">
        <f t="shared" si="26"/>
        <v>89.899999999999991</v>
      </c>
      <c r="IG26" s="18">
        <f t="shared" si="26"/>
        <v>54.9</v>
      </c>
      <c r="IH26" s="18">
        <f t="shared" si="26"/>
        <v>109.4</v>
      </c>
      <c r="II26" s="18">
        <f t="shared" si="26"/>
        <v>60.499999999999993</v>
      </c>
      <c r="IJ26" s="18">
        <f t="shared" si="26"/>
        <v>67.100000000000009</v>
      </c>
      <c r="IK26" s="18">
        <f t="shared" si="26"/>
        <v>50.70000000000001</v>
      </c>
      <c r="IL26" s="18">
        <f t="shared" si="26"/>
        <v>113.7</v>
      </c>
      <c r="IM26" s="18">
        <f t="shared" si="26"/>
        <v>78.500000000000014</v>
      </c>
      <c r="IN26" s="18">
        <f t="shared" si="26"/>
        <v>59.800000000000004</v>
      </c>
      <c r="IO26" s="18">
        <f t="shared" si="26"/>
        <v>95.100000000000009</v>
      </c>
      <c r="IP26" s="18">
        <f t="shared" si="26"/>
        <v>118.8</v>
      </c>
      <c r="IQ26" s="18">
        <f t="shared" si="26"/>
        <v>50.2</v>
      </c>
      <c r="IR26" s="18">
        <f t="shared" si="26"/>
        <v>56.499999999999993</v>
      </c>
      <c r="IS26" s="18">
        <f t="shared" si="26"/>
        <v>74.8</v>
      </c>
      <c r="IT26" s="18">
        <f t="shared" si="26"/>
        <v>84.6</v>
      </c>
      <c r="IU26" s="18">
        <f t="shared" si="26"/>
        <v>79.399999999999991</v>
      </c>
      <c r="IV26" s="18">
        <f t="shared" si="26"/>
        <v>61.9</v>
      </c>
      <c r="IW26" s="18">
        <f t="shared" si="26"/>
        <v>46.699999999999996</v>
      </c>
      <c r="IX26" s="18">
        <f t="shared" si="26"/>
        <v>57.599999999999994</v>
      </c>
      <c r="IY26" s="18">
        <f t="shared" si="26"/>
        <v>65.3</v>
      </c>
      <c r="IZ26" s="18">
        <f t="shared" si="26"/>
        <v>59.400000000000006</v>
      </c>
      <c r="JA26" s="18">
        <f t="shared" ref="JA26:LL26" si="27">SUM(JA2:JA25)</f>
        <v>53.199999999999996</v>
      </c>
      <c r="JB26" s="18">
        <f t="shared" si="27"/>
        <v>84.4</v>
      </c>
      <c r="JC26" s="18">
        <f t="shared" si="27"/>
        <v>56.9</v>
      </c>
      <c r="JD26" s="18">
        <f t="shared" si="27"/>
        <v>84.8</v>
      </c>
      <c r="JE26" s="18">
        <f t="shared" si="27"/>
        <v>97.100000000000009</v>
      </c>
      <c r="JF26" s="18">
        <f t="shared" si="27"/>
        <v>54.900000000000013</v>
      </c>
      <c r="JG26" s="18">
        <f t="shared" si="27"/>
        <v>65.600000000000009</v>
      </c>
      <c r="JH26" s="18">
        <f t="shared" si="27"/>
        <v>50.699999999999996</v>
      </c>
      <c r="JI26" s="18">
        <f t="shared" si="27"/>
        <v>77.599999999999994</v>
      </c>
      <c r="JJ26" s="18">
        <f t="shared" si="27"/>
        <v>68.900000000000006</v>
      </c>
      <c r="JK26" s="18">
        <f t="shared" si="27"/>
        <v>67.900000000000006</v>
      </c>
      <c r="JL26" s="18">
        <f t="shared" si="27"/>
        <v>61.800000000000004</v>
      </c>
      <c r="JM26" s="18">
        <f t="shared" si="27"/>
        <v>48.900000000000006</v>
      </c>
      <c r="JN26" s="18">
        <f t="shared" si="27"/>
        <v>108</v>
      </c>
      <c r="JO26" s="18">
        <f t="shared" si="27"/>
        <v>108.2</v>
      </c>
      <c r="JP26" s="18">
        <f t="shared" si="27"/>
        <v>49.7</v>
      </c>
      <c r="JQ26" s="18">
        <f t="shared" si="27"/>
        <v>84.299999999999983</v>
      </c>
      <c r="JR26" s="18">
        <f t="shared" si="27"/>
        <v>76.2</v>
      </c>
      <c r="JS26" s="18">
        <f t="shared" si="27"/>
        <v>53.2</v>
      </c>
      <c r="JT26" s="18">
        <f t="shared" si="27"/>
        <v>47.900000000000006</v>
      </c>
      <c r="JU26" s="18">
        <f t="shared" si="27"/>
        <v>74.099999999999994</v>
      </c>
      <c r="JV26" s="18">
        <f t="shared" si="27"/>
        <v>55.2</v>
      </c>
      <c r="JW26" s="18">
        <f t="shared" si="27"/>
        <v>68.8</v>
      </c>
      <c r="JX26" s="18">
        <f t="shared" si="27"/>
        <v>82.800000000000011</v>
      </c>
      <c r="JY26" s="18">
        <f t="shared" si="27"/>
        <v>71.300000000000011</v>
      </c>
      <c r="JZ26" s="18">
        <f t="shared" si="27"/>
        <v>77.7</v>
      </c>
      <c r="KA26" s="18">
        <f t="shared" si="27"/>
        <v>64.3</v>
      </c>
      <c r="KB26" s="18">
        <f t="shared" si="27"/>
        <v>59.850000000000016</v>
      </c>
      <c r="KC26" s="93">
        <f t="shared" si="27"/>
        <v>61.199999999999996</v>
      </c>
      <c r="KD26" s="93">
        <f t="shared" si="27"/>
        <v>67.5</v>
      </c>
      <c r="KE26" s="93">
        <f t="shared" si="27"/>
        <v>50.5</v>
      </c>
      <c r="KF26" s="93">
        <f t="shared" si="27"/>
        <v>88.100000000000009</v>
      </c>
      <c r="KG26" s="93">
        <f t="shared" si="27"/>
        <v>83.2</v>
      </c>
      <c r="KH26" s="93">
        <f t="shared" si="27"/>
        <v>55.4</v>
      </c>
      <c r="KI26" s="93">
        <f t="shared" si="27"/>
        <v>87.6</v>
      </c>
      <c r="KJ26" s="93">
        <f t="shared" si="27"/>
        <v>79.400000000000006</v>
      </c>
      <c r="KK26" s="93">
        <f t="shared" si="27"/>
        <v>53.1</v>
      </c>
      <c r="KL26" s="93">
        <f t="shared" si="27"/>
        <v>73.699999999999989</v>
      </c>
      <c r="KM26" s="93">
        <f t="shared" si="27"/>
        <v>52.599999999999994</v>
      </c>
      <c r="KN26" s="93">
        <f t="shared" si="27"/>
        <v>60.900000000000006</v>
      </c>
      <c r="KO26" s="93">
        <f t="shared" si="27"/>
        <v>50.400000000000006</v>
      </c>
      <c r="KP26" s="18">
        <f t="shared" si="27"/>
        <v>28.299999999999997</v>
      </c>
      <c r="KQ26" s="18">
        <f t="shared" si="27"/>
        <v>60.050000000000004</v>
      </c>
      <c r="KR26" s="18">
        <f t="shared" si="27"/>
        <v>53.1</v>
      </c>
      <c r="KS26" s="18">
        <f t="shared" si="27"/>
        <v>56.8</v>
      </c>
      <c r="KT26" s="18">
        <f t="shared" si="27"/>
        <v>83.200000000000017</v>
      </c>
      <c r="KU26" s="18">
        <f t="shared" si="27"/>
        <v>77.400000000000006</v>
      </c>
      <c r="KV26" s="18">
        <f t="shared" si="27"/>
        <v>56.6</v>
      </c>
      <c r="KW26" s="18">
        <f t="shared" si="27"/>
        <v>52.900000000000006</v>
      </c>
      <c r="KX26" s="18">
        <f t="shared" si="27"/>
        <v>66.900000000000006</v>
      </c>
      <c r="KY26" s="18">
        <f t="shared" si="27"/>
        <v>55.3</v>
      </c>
      <c r="KZ26" s="18">
        <f t="shared" si="27"/>
        <v>58.2</v>
      </c>
      <c r="LA26" s="18">
        <f t="shared" si="27"/>
        <v>57.6</v>
      </c>
      <c r="LB26" s="18">
        <f t="shared" si="27"/>
        <v>36.4</v>
      </c>
      <c r="LC26" s="18">
        <f t="shared" si="27"/>
        <v>59.6</v>
      </c>
      <c r="LD26" s="18">
        <f t="shared" si="27"/>
        <v>34.9</v>
      </c>
      <c r="LE26" s="18">
        <f t="shared" si="27"/>
        <v>45.7</v>
      </c>
      <c r="LF26" s="18">
        <f t="shared" si="27"/>
        <v>54.8</v>
      </c>
      <c r="LG26" s="18">
        <f t="shared" si="27"/>
        <v>54.400000000000006</v>
      </c>
      <c r="LH26" s="18">
        <f t="shared" si="27"/>
        <v>49.5</v>
      </c>
      <c r="LI26" s="18">
        <f t="shared" si="27"/>
        <v>38.200000000000003</v>
      </c>
      <c r="LJ26" s="18">
        <f t="shared" si="27"/>
        <v>55.4</v>
      </c>
      <c r="LK26" s="18">
        <f t="shared" si="27"/>
        <v>48.6</v>
      </c>
      <c r="LL26" s="18">
        <f t="shared" si="27"/>
        <v>54.8</v>
      </c>
      <c r="LM26" s="18">
        <f t="shared" ref="LM26:NV26" si="28">SUM(LM2:LM25)</f>
        <v>48.1</v>
      </c>
      <c r="LN26" s="18">
        <f t="shared" si="28"/>
        <v>49.2</v>
      </c>
      <c r="LO26" s="18">
        <f t="shared" si="28"/>
        <v>49.5</v>
      </c>
      <c r="LP26" s="18">
        <f t="shared" si="28"/>
        <v>47.70000000000001</v>
      </c>
      <c r="LQ26" s="18">
        <f t="shared" si="28"/>
        <v>60.70000000000001</v>
      </c>
      <c r="LR26" s="18">
        <f t="shared" si="28"/>
        <v>42.400000000000006</v>
      </c>
      <c r="LS26" s="18">
        <f t="shared" si="28"/>
        <v>39</v>
      </c>
      <c r="LT26" s="18">
        <f t="shared" si="28"/>
        <v>51.8</v>
      </c>
      <c r="LU26" s="18">
        <f t="shared" si="28"/>
        <v>67.2</v>
      </c>
      <c r="LV26" s="18">
        <f t="shared" si="28"/>
        <v>63.8</v>
      </c>
      <c r="LW26" s="18">
        <f t="shared" si="28"/>
        <v>46.79999999999999</v>
      </c>
      <c r="LX26" s="18">
        <f t="shared" si="28"/>
        <v>62.3</v>
      </c>
      <c r="LY26" s="18">
        <f t="shared" si="28"/>
        <v>42.8</v>
      </c>
      <c r="LZ26" s="18">
        <f t="shared" si="28"/>
        <v>63.3</v>
      </c>
      <c r="MA26" s="18">
        <f t="shared" si="28"/>
        <v>44.399999999999991</v>
      </c>
      <c r="MB26" s="18">
        <f t="shared" si="28"/>
        <v>55.800000000000004</v>
      </c>
      <c r="MC26" s="18">
        <f t="shared" si="28"/>
        <v>62.599999999999994</v>
      </c>
      <c r="MD26" s="18">
        <f t="shared" si="28"/>
        <v>45.5</v>
      </c>
      <c r="ME26" s="18">
        <f t="shared" si="28"/>
        <v>69.3</v>
      </c>
      <c r="MF26" s="18">
        <f t="shared" si="28"/>
        <v>50.1</v>
      </c>
      <c r="MG26" s="18">
        <f t="shared" si="28"/>
        <v>57.300000000000004</v>
      </c>
      <c r="MH26" s="18">
        <f t="shared" si="28"/>
        <v>68.399999999999991</v>
      </c>
      <c r="MI26" s="18">
        <f t="shared" si="28"/>
        <v>81.599999999999994</v>
      </c>
      <c r="MJ26" s="18">
        <f t="shared" si="28"/>
        <v>63.600000000000009</v>
      </c>
      <c r="MK26" s="18">
        <f t="shared" si="28"/>
        <v>56.7</v>
      </c>
      <c r="ML26" s="18">
        <f t="shared" si="28"/>
        <v>52.400000000000013</v>
      </c>
      <c r="MM26" s="18">
        <f t="shared" si="28"/>
        <v>70.400000000000006</v>
      </c>
      <c r="MN26" s="18">
        <f t="shared" si="28"/>
        <v>55.100000000000009</v>
      </c>
      <c r="MO26" s="18">
        <f t="shared" si="28"/>
        <v>73.300000000000011</v>
      </c>
      <c r="MP26" s="18">
        <f t="shared" si="28"/>
        <v>53.5</v>
      </c>
      <c r="MQ26" s="18">
        <f t="shared" si="28"/>
        <v>55.4</v>
      </c>
      <c r="MR26" s="18">
        <f t="shared" si="28"/>
        <v>56.6</v>
      </c>
      <c r="MS26" s="18">
        <f t="shared" si="28"/>
        <v>60.3</v>
      </c>
      <c r="MT26" s="18">
        <f t="shared" si="28"/>
        <v>43.400000000000006</v>
      </c>
      <c r="MU26" s="18">
        <f t="shared" si="28"/>
        <v>77.100000000000009</v>
      </c>
      <c r="MV26" s="18">
        <f t="shared" si="28"/>
        <v>38.400000000000006</v>
      </c>
      <c r="MW26" s="18">
        <f t="shared" si="28"/>
        <v>55</v>
      </c>
      <c r="MX26" s="18">
        <f t="shared" si="28"/>
        <v>50.4</v>
      </c>
      <c r="MY26" s="18">
        <f t="shared" si="28"/>
        <v>64.3</v>
      </c>
      <c r="MZ26" s="18">
        <f t="shared" si="28"/>
        <v>58.9</v>
      </c>
      <c r="NA26" s="18">
        <f t="shared" si="28"/>
        <v>69.900000000000006</v>
      </c>
      <c r="NB26" s="18">
        <f t="shared" si="28"/>
        <v>62.7</v>
      </c>
      <c r="NC26" s="18">
        <f t="shared" si="28"/>
        <v>47.4</v>
      </c>
      <c r="ND26" s="18">
        <f t="shared" si="28"/>
        <v>59.3</v>
      </c>
      <c r="NE26" s="18">
        <f t="shared" si="28"/>
        <v>66.7</v>
      </c>
      <c r="NF26" s="18">
        <f t="shared" si="28"/>
        <v>57.199999999999996</v>
      </c>
      <c r="NG26" s="18">
        <f t="shared" si="28"/>
        <v>72.100000000000009</v>
      </c>
      <c r="NH26" s="18">
        <f t="shared" si="28"/>
        <v>36.5</v>
      </c>
      <c r="NI26" s="18">
        <f t="shared" si="28"/>
        <v>59.1</v>
      </c>
      <c r="NJ26" s="18">
        <f t="shared" si="28"/>
        <v>61.3</v>
      </c>
      <c r="NK26" s="18">
        <f t="shared" si="28"/>
        <v>60.6</v>
      </c>
      <c r="NL26" s="18">
        <f t="shared" si="28"/>
        <v>33.9</v>
      </c>
      <c r="NM26" s="18">
        <f t="shared" si="28"/>
        <v>78.100000000000009</v>
      </c>
      <c r="NN26" s="18">
        <f t="shared" si="28"/>
        <v>37.5</v>
      </c>
      <c r="NO26" s="18">
        <f t="shared" si="28"/>
        <v>2634.7</v>
      </c>
      <c r="NP26" s="18">
        <f t="shared" si="28"/>
        <v>2760.1000000000004</v>
      </c>
      <c r="NQ26" s="18">
        <f t="shared" si="28"/>
        <v>3176.3</v>
      </c>
      <c r="NR26" s="18">
        <f t="shared" si="28"/>
        <v>2990.8</v>
      </c>
      <c r="NS26" s="18">
        <f t="shared" si="28"/>
        <v>3014.400000000001</v>
      </c>
      <c r="NT26" s="18">
        <f t="shared" si="28"/>
        <v>2580.8000000000006</v>
      </c>
      <c r="NU26" s="18">
        <f t="shared" si="28"/>
        <v>2601.7000000000003</v>
      </c>
      <c r="NV26" s="18">
        <f t="shared" si="28"/>
        <v>2560.1</v>
      </c>
      <c r="NW26" s="18">
        <f>SUM(NW2:NW25)</f>
        <v>2059.1</v>
      </c>
      <c r="NX26" s="18">
        <f>SUM(NX2:NX25)</f>
        <v>1870.7</v>
      </c>
      <c r="NY26" s="18">
        <f t="shared" ref="NY26:NZ26" si="29">SUM(NY2:NY25)</f>
        <v>1625.3</v>
      </c>
      <c r="NZ26" s="18">
        <f t="shared" si="29"/>
        <v>1787.1000000000001</v>
      </c>
      <c r="OA26" s="18">
        <f t="shared" ref="OA26" si="30">SUM(OA2:OA25)</f>
        <v>29661.099999999991</v>
      </c>
      <c r="OB26" s="18"/>
      <c r="OC26" s="18"/>
    </row>
    <row r="27" spans="1:394" ht="15.6" thickTop="1" thickBot="1" x14ac:dyDescent="0.35"/>
    <row r="28" spans="1:394" ht="15" thickBot="1" x14ac:dyDescent="0.35">
      <c r="A28" s="104" t="s">
        <v>67</v>
      </c>
      <c r="B28" s="105"/>
      <c r="C28" s="105"/>
      <c r="D28" s="51">
        <f>SUM(E28:H28)</f>
        <v>24</v>
      </c>
      <c r="E28" s="52">
        <f>COUNT(E2:E25)</f>
        <v>10</v>
      </c>
      <c r="F28" s="52">
        <f>COUNT(F2:F25)</f>
        <v>5</v>
      </c>
      <c r="G28" s="52">
        <f>COUNT(G2:G25)</f>
        <v>6</v>
      </c>
      <c r="H28" s="52">
        <f>COUNT(H2:H25)</f>
        <v>3</v>
      </c>
      <c r="J28" s="27"/>
      <c r="OD28" s="14"/>
    </row>
    <row r="29" spans="1:394" ht="28.8" x14ac:dyDescent="0.3">
      <c r="A29" s="53" t="s">
        <v>68</v>
      </c>
      <c r="B29" s="106">
        <f>+Standings!A2</f>
        <v>45672.897847222222</v>
      </c>
      <c r="C29" s="106"/>
      <c r="D29" s="54">
        <f>+E26+F26+G26+H26</f>
        <v>29661.099999999991</v>
      </c>
      <c r="E29" s="28"/>
    </row>
    <row r="30" spans="1:394" s="21" customFormat="1" x14ac:dyDescent="0.3">
      <c r="A30" s="107" t="s">
        <v>69</v>
      </c>
      <c r="B30" s="108"/>
      <c r="C30" s="68">
        <f>SUM(E26:H26)</f>
        <v>29661.099999999991</v>
      </c>
      <c r="D30" s="29">
        <f>SUM(I26:K26)</f>
        <v>29661.1</v>
      </c>
      <c r="E30" s="30"/>
      <c r="F30" s="31"/>
      <c r="G30" s="31"/>
      <c r="H30" s="31"/>
      <c r="I30" s="31"/>
      <c r="J30" s="31"/>
      <c r="K30" s="32"/>
      <c r="L30" s="33"/>
      <c r="NO30" s="34"/>
      <c r="NP30" s="34"/>
      <c r="NQ30" s="35"/>
      <c r="NR30" s="35"/>
      <c r="NS30" s="35"/>
      <c r="NT30" s="35"/>
      <c r="NU30" s="35"/>
      <c r="NV30" s="35"/>
      <c r="NW30" s="35"/>
      <c r="NX30" s="35"/>
      <c r="NY30" s="35"/>
      <c r="NZ30" s="35"/>
      <c r="OA30" s="35"/>
    </row>
    <row r="31" spans="1:394" s="21" customFormat="1" x14ac:dyDescent="0.3">
      <c r="A31" s="109" t="s">
        <v>70</v>
      </c>
      <c r="B31" s="110"/>
      <c r="C31" s="69">
        <f>SUM(M26:NN26)</f>
        <v>29661.100000000013</v>
      </c>
      <c r="D31" s="36">
        <f>SUM(M26:NN26)</f>
        <v>29661.100000000013</v>
      </c>
      <c r="E31" s="30"/>
      <c r="F31" s="31"/>
      <c r="G31" s="31"/>
      <c r="H31" s="31"/>
      <c r="I31" s="31"/>
      <c r="J31" s="31"/>
      <c r="K31" s="32"/>
      <c r="L31" s="33"/>
      <c r="NO31" s="34"/>
      <c r="NP31" s="34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D31" s="37"/>
    </row>
    <row r="32" spans="1:394" x14ac:dyDescent="0.3">
      <c r="D32" s="38"/>
    </row>
    <row r="33" spans="1:14" ht="28.8" x14ac:dyDescent="0.3">
      <c r="A33" s="111" t="s">
        <v>204</v>
      </c>
      <c r="B33" s="111"/>
      <c r="C33" s="49" t="s">
        <v>205</v>
      </c>
      <c r="D33" s="50" t="s">
        <v>206</v>
      </c>
    </row>
    <row r="34" spans="1:14" x14ac:dyDescent="0.3">
      <c r="A34" s="103" t="s">
        <v>99</v>
      </c>
      <c r="B34" s="103"/>
      <c r="C34" s="39">
        <f>SUM(M26:AQ26)</f>
        <v>2634.7</v>
      </c>
      <c r="D34" s="10">
        <f>+C34/17</f>
        <v>154.98235294117646</v>
      </c>
      <c r="N34" s="13"/>
    </row>
    <row r="35" spans="1:14" x14ac:dyDescent="0.3">
      <c r="A35" s="103" t="s">
        <v>100</v>
      </c>
      <c r="B35" s="103"/>
      <c r="C35" s="39">
        <f>SUM(AR26:BT26)</f>
        <v>2760.0999999999995</v>
      </c>
      <c r="D35" s="10">
        <f>+C35/18</f>
        <v>153.33888888888885</v>
      </c>
      <c r="N35" s="13"/>
    </row>
    <row r="36" spans="1:14" x14ac:dyDescent="0.3">
      <c r="A36" s="103" t="s">
        <v>101</v>
      </c>
      <c r="B36" s="103"/>
      <c r="C36" s="39">
        <f>SUM(BU26:CY26)</f>
        <v>3176.2999999999997</v>
      </c>
      <c r="D36" s="10">
        <f t="shared" ref="D36:D45" si="31">+C36/17</f>
        <v>186.84117647058821</v>
      </c>
      <c r="E36" s="40"/>
      <c r="N36" s="13"/>
    </row>
    <row r="37" spans="1:14" x14ac:dyDescent="0.3">
      <c r="A37" s="103" t="s">
        <v>102</v>
      </c>
      <c r="B37" s="103"/>
      <c r="C37" s="39">
        <f>SUM(CZ26:EC26)</f>
        <v>2990.7999999999997</v>
      </c>
      <c r="D37" s="10">
        <f t="shared" si="31"/>
        <v>175.92941176470586</v>
      </c>
      <c r="N37" s="13"/>
    </row>
    <row r="38" spans="1:14" x14ac:dyDescent="0.3">
      <c r="A38" s="103" t="s">
        <v>103</v>
      </c>
      <c r="B38" s="103"/>
      <c r="C38" s="39">
        <f>SUM(ED26:FH26)</f>
        <v>3014.4</v>
      </c>
      <c r="D38" s="10">
        <f t="shared" si="31"/>
        <v>177.31764705882352</v>
      </c>
      <c r="N38" s="13"/>
    </row>
    <row r="39" spans="1:14" x14ac:dyDescent="0.3">
      <c r="A39" s="103" t="s">
        <v>104</v>
      </c>
      <c r="B39" s="103"/>
      <c r="C39" s="39">
        <f>SUM(FI26:GL26)</f>
        <v>2580.7999999999993</v>
      </c>
      <c r="D39" s="10">
        <f t="shared" si="31"/>
        <v>151.8117647058823</v>
      </c>
      <c r="N39" s="13"/>
    </row>
    <row r="40" spans="1:14" x14ac:dyDescent="0.3">
      <c r="A40" s="103" t="s">
        <v>105</v>
      </c>
      <c r="B40" s="103"/>
      <c r="C40" s="39">
        <f>SUM(GM26:HQ26)</f>
        <v>2601.7000000000003</v>
      </c>
      <c r="D40" s="10">
        <f t="shared" si="31"/>
        <v>153.04117647058825</v>
      </c>
      <c r="N40" s="13"/>
    </row>
    <row r="41" spans="1:14" x14ac:dyDescent="0.3">
      <c r="A41" s="103" t="s">
        <v>106</v>
      </c>
      <c r="B41" s="103"/>
      <c r="C41" s="39">
        <f>SUM(HR26:IV26)</f>
        <v>2560.1000000000004</v>
      </c>
      <c r="D41" s="10">
        <f t="shared" si="31"/>
        <v>150.59411764705885</v>
      </c>
      <c r="N41" s="13"/>
    </row>
    <row r="42" spans="1:14" x14ac:dyDescent="0.3">
      <c r="A42" s="103" t="s">
        <v>107</v>
      </c>
      <c r="B42" s="103"/>
      <c r="C42" s="39">
        <f>SUM(IW26:JZ26)</f>
        <v>2059.1</v>
      </c>
      <c r="D42" s="10">
        <f t="shared" si="31"/>
        <v>121.12352941176471</v>
      </c>
    </row>
    <row r="43" spans="1:14" x14ac:dyDescent="0.3">
      <c r="A43" s="103" t="s">
        <v>108</v>
      </c>
      <c r="B43" s="103"/>
      <c r="C43" s="39">
        <f>SUM(KA26:LE26)</f>
        <v>1870.7000000000003</v>
      </c>
      <c r="D43" s="10">
        <f t="shared" si="31"/>
        <v>110.04117647058825</v>
      </c>
    </row>
    <row r="44" spans="1:14" x14ac:dyDescent="0.3">
      <c r="A44" s="103" t="s">
        <v>109</v>
      </c>
      <c r="B44" s="103"/>
      <c r="C44" s="39">
        <f>SUM(LF26:MI26)</f>
        <v>1625.2999999999997</v>
      </c>
      <c r="D44" s="10">
        <f t="shared" si="31"/>
        <v>95.605882352941165</v>
      </c>
    </row>
    <row r="45" spans="1:14" x14ac:dyDescent="0.3">
      <c r="A45" s="103" t="s">
        <v>110</v>
      </c>
      <c r="B45" s="103"/>
      <c r="C45" s="39">
        <f>SUM(MJ26:NN26)</f>
        <v>1787.0999999999997</v>
      </c>
      <c r="D45" s="10">
        <f t="shared" si="31"/>
        <v>105.12352941176469</v>
      </c>
    </row>
    <row r="46" spans="1:14" x14ac:dyDescent="0.3">
      <c r="A46" s="111" t="s">
        <v>228</v>
      </c>
      <c r="B46" s="111"/>
      <c r="C46" s="49">
        <f>SUM(C34:C45)</f>
        <v>29661.1</v>
      </c>
      <c r="D46" s="55">
        <f>SUM(D34:D45)</f>
        <v>1735.7506535947709</v>
      </c>
    </row>
    <row r="123" spans="5:12" x14ac:dyDescent="0.3">
      <c r="E123" s="28"/>
      <c r="F123" s="28"/>
      <c r="G123" s="28"/>
      <c r="H123" s="28"/>
      <c r="I123" s="28"/>
      <c r="J123" s="28"/>
      <c r="K123" s="41"/>
      <c r="L123" s="42"/>
    </row>
    <row r="124" spans="5:12" x14ac:dyDescent="0.3">
      <c r="E124" s="28"/>
      <c r="F124" s="28"/>
      <c r="G124" s="28"/>
      <c r="H124" s="28"/>
      <c r="I124" s="28"/>
      <c r="J124" s="28"/>
      <c r="K124" s="41"/>
      <c r="L124" s="42"/>
    </row>
    <row r="125" spans="5:12" x14ac:dyDescent="0.3">
      <c r="E125" s="43"/>
      <c r="F125" s="43"/>
      <c r="G125" s="43"/>
      <c r="H125" s="43"/>
    </row>
    <row r="126" spans="5:12" x14ac:dyDescent="0.3">
      <c r="E126" s="44"/>
      <c r="F126" s="44"/>
      <c r="G126" s="44"/>
      <c r="H126" s="44"/>
    </row>
    <row r="127" spans="5:12" x14ac:dyDescent="0.3">
      <c r="E127" s="28"/>
    </row>
    <row r="128" spans="5:12" x14ac:dyDescent="0.3">
      <c r="E128" s="30"/>
    </row>
    <row r="129" spans="5:5" x14ac:dyDescent="0.3">
      <c r="E129" s="3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2:PL25">
    <sortCondition ref="C2:C25"/>
    <sortCondition ref="B2:B25"/>
  </sortState>
  <mergeCells count="18">
    <mergeCell ref="A41:B41"/>
    <mergeCell ref="A42:B42"/>
    <mergeCell ref="A43:B43"/>
    <mergeCell ref="A44:B44"/>
    <mergeCell ref="A46:B46"/>
    <mergeCell ref="A45:B45"/>
    <mergeCell ref="A28:C28"/>
    <mergeCell ref="B29:C29"/>
    <mergeCell ref="A30:B30"/>
    <mergeCell ref="A31:B31"/>
    <mergeCell ref="A34:B34"/>
    <mergeCell ref="A33:B33"/>
    <mergeCell ref="A40:B40"/>
    <mergeCell ref="A35:B35"/>
    <mergeCell ref="A36:B36"/>
    <mergeCell ref="A37:B37"/>
    <mergeCell ref="A38:B38"/>
    <mergeCell ref="A39:B39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0D58-6B03-42CF-B603-5609EE8EDD43}">
  <dimension ref="A1:M81"/>
  <sheetViews>
    <sheetView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M52" sqref="M52:M55"/>
    </sheetView>
  </sheetViews>
  <sheetFormatPr defaultColWidth="15.6640625" defaultRowHeight="15.6" x14ac:dyDescent="0.3"/>
  <cols>
    <col min="1" max="2" width="15.6640625" style="70"/>
    <col min="3" max="3" width="15.6640625" style="71" customWidth="1"/>
    <col min="4" max="7" width="15.6640625" style="72" customWidth="1"/>
    <col min="8" max="10" width="15.6640625" style="71" customWidth="1"/>
    <col min="11" max="11" width="15.6640625" style="80" customWidth="1"/>
    <col min="12" max="12" width="15.6640625" style="81"/>
    <col min="13" max="16384" width="15.6640625" style="70"/>
  </cols>
  <sheetData>
    <row r="1" spans="1:12" s="77" customFormat="1" ht="46.8" x14ac:dyDescent="0.3">
      <c r="A1" s="77" t="s">
        <v>148</v>
      </c>
      <c r="B1" s="77" t="s">
        <v>149</v>
      </c>
      <c r="C1" s="78" t="s">
        <v>150</v>
      </c>
      <c r="D1" s="85" t="s">
        <v>223</v>
      </c>
      <c r="E1" s="79" t="s">
        <v>151</v>
      </c>
      <c r="F1" s="85" t="s">
        <v>224</v>
      </c>
      <c r="G1" s="79" t="s">
        <v>154</v>
      </c>
      <c r="H1" s="89" t="s">
        <v>225</v>
      </c>
      <c r="I1" s="79" t="s">
        <v>184</v>
      </c>
      <c r="J1" s="89" t="s">
        <v>226</v>
      </c>
      <c r="K1" s="79" t="s">
        <v>222</v>
      </c>
      <c r="L1" s="89" t="s">
        <v>227</v>
      </c>
    </row>
    <row r="2" spans="1:12" x14ac:dyDescent="0.3">
      <c r="A2" s="70" t="s">
        <v>15</v>
      </c>
      <c r="B2" s="70" t="s">
        <v>118</v>
      </c>
      <c r="C2" s="71">
        <v>106</v>
      </c>
      <c r="D2" s="86">
        <f>+C2/8</f>
        <v>13.25</v>
      </c>
      <c r="F2" s="86"/>
      <c r="H2" s="86"/>
      <c r="J2" s="88"/>
      <c r="L2" s="90"/>
    </row>
    <row r="3" spans="1:12" x14ac:dyDescent="0.3">
      <c r="A3" s="70" t="s">
        <v>31</v>
      </c>
      <c r="B3" s="70" t="s">
        <v>32</v>
      </c>
      <c r="C3" s="71">
        <v>198.80000000000004</v>
      </c>
      <c r="D3" s="86">
        <f>+C3/8</f>
        <v>24.850000000000005</v>
      </c>
      <c r="E3" s="72">
        <v>411.50000000000017</v>
      </c>
      <c r="F3" s="86">
        <f>+E3/12</f>
        <v>34.291666666666679</v>
      </c>
      <c r="G3" s="72">
        <v>2029.0000000000009</v>
      </c>
      <c r="H3" s="86">
        <v>169.0833333333334</v>
      </c>
      <c r="I3" s="71">
        <v>775.49999999999966</v>
      </c>
      <c r="J3" s="88">
        <f>+I3/12</f>
        <v>64.624999999999972</v>
      </c>
      <c r="K3" s="80">
        <f>++'Miles Logged'!E2</f>
        <v>2702.8000000000006</v>
      </c>
      <c r="L3" s="90">
        <f>+K3/8</f>
        <v>337.85000000000008</v>
      </c>
    </row>
    <row r="4" spans="1:12" x14ac:dyDescent="0.3">
      <c r="A4" s="70" t="s">
        <v>75</v>
      </c>
      <c r="B4" s="70" t="s">
        <v>76</v>
      </c>
      <c r="C4" s="71">
        <v>2227.1000000000013</v>
      </c>
      <c r="D4" s="86">
        <f>+C4/8</f>
        <v>278.38750000000016</v>
      </c>
      <c r="E4" s="72">
        <v>1658.1000000000001</v>
      </c>
      <c r="F4" s="86">
        <f>+E4/12</f>
        <v>138.17500000000001</v>
      </c>
      <c r="H4" s="86"/>
      <c r="J4" s="88"/>
      <c r="L4" s="90"/>
    </row>
    <row r="5" spans="1:12" x14ac:dyDescent="0.3">
      <c r="A5" s="70" t="s">
        <v>186</v>
      </c>
      <c r="B5" s="70" t="s">
        <v>187</v>
      </c>
      <c r="D5" s="86"/>
      <c r="F5" s="86"/>
      <c r="H5" s="88"/>
      <c r="I5" s="71">
        <v>916.00000000000091</v>
      </c>
      <c r="J5" s="88">
        <f>+I5/12</f>
        <v>76.333333333333414</v>
      </c>
      <c r="L5" s="90"/>
    </row>
    <row r="6" spans="1:12" x14ac:dyDescent="0.3">
      <c r="A6" s="70" t="s">
        <v>71</v>
      </c>
      <c r="B6" s="70" t="s">
        <v>72</v>
      </c>
      <c r="C6" s="71">
        <v>184.3</v>
      </c>
      <c r="D6" s="86">
        <f>+C6/8</f>
        <v>23.037500000000001</v>
      </c>
      <c r="E6" s="72">
        <v>28.3</v>
      </c>
      <c r="F6" s="86">
        <f>+E6/12</f>
        <v>2.3583333333333334</v>
      </c>
      <c r="H6" s="86"/>
      <c r="J6" s="88"/>
      <c r="L6" s="90"/>
    </row>
    <row r="7" spans="1:12" x14ac:dyDescent="0.3">
      <c r="A7" s="70" t="s">
        <v>119</v>
      </c>
      <c r="B7" s="70" t="s">
        <v>120</v>
      </c>
      <c r="C7" s="71">
        <v>592.00000000000023</v>
      </c>
      <c r="D7" s="86">
        <f>+C7/8</f>
        <v>74.000000000000028</v>
      </c>
      <c r="F7" s="86"/>
      <c r="H7" s="86"/>
      <c r="J7" s="88"/>
      <c r="L7" s="90"/>
    </row>
    <row r="8" spans="1:12" x14ac:dyDescent="0.3">
      <c r="A8" s="70" t="s">
        <v>26</v>
      </c>
      <c r="B8" s="70" t="s">
        <v>173</v>
      </c>
      <c r="D8" s="86"/>
      <c r="F8" s="86"/>
      <c r="G8" s="72">
        <v>81.599999999999994</v>
      </c>
      <c r="H8" s="86">
        <v>6.8</v>
      </c>
      <c r="J8" s="88"/>
      <c r="L8" s="90"/>
    </row>
    <row r="9" spans="1:12" x14ac:dyDescent="0.3">
      <c r="A9" s="70" t="s">
        <v>153</v>
      </c>
      <c r="B9" s="70" t="s">
        <v>39</v>
      </c>
      <c r="D9" s="86"/>
      <c r="F9" s="86"/>
      <c r="G9" s="72">
        <v>538.29999999999916</v>
      </c>
      <c r="H9" s="86">
        <v>44.858333333333263</v>
      </c>
      <c r="I9" s="71">
        <v>615.49999999999886</v>
      </c>
      <c r="J9" s="88">
        <f>+I9/12</f>
        <v>51.291666666666572</v>
      </c>
      <c r="K9" s="80">
        <f>+'Miles Logged'!G3</f>
        <v>935.19999999999789</v>
      </c>
      <c r="L9" s="90">
        <f t="shared" ref="L9:L10" si="0">+K9/8</f>
        <v>116.89999999999974</v>
      </c>
    </row>
    <row r="10" spans="1:12" x14ac:dyDescent="0.3">
      <c r="A10" s="70" t="s">
        <v>121</v>
      </c>
      <c r="B10" s="70" t="s">
        <v>39</v>
      </c>
      <c r="C10" s="71">
        <v>810.20000000000016</v>
      </c>
      <c r="D10" s="86">
        <f>+C10/8</f>
        <v>101.27500000000002</v>
      </c>
      <c r="E10" s="72">
        <v>2061.0999999999995</v>
      </c>
      <c r="F10" s="86">
        <f>+E10/12</f>
        <v>171.7583333333333</v>
      </c>
      <c r="G10" s="72">
        <v>1503.899999999999</v>
      </c>
      <c r="H10" s="86">
        <v>125.32499999999992</v>
      </c>
      <c r="I10" s="71">
        <v>1396.3999999999996</v>
      </c>
      <c r="J10" s="88">
        <f>+I10/12</f>
        <v>116.36666666666663</v>
      </c>
      <c r="K10" s="80">
        <f>+'Miles Logged'!F4</f>
        <v>1697.5</v>
      </c>
      <c r="L10" s="90">
        <f t="shared" si="0"/>
        <v>212.1875</v>
      </c>
    </row>
    <row r="11" spans="1:12" x14ac:dyDescent="0.3">
      <c r="A11" s="73" t="s">
        <v>37</v>
      </c>
      <c r="B11" s="73" t="s">
        <v>38</v>
      </c>
      <c r="D11" s="86"/>
      <c r="E11" s="72">
        <v>9.8000000000000007</v>
      </c>
      <c r="F11" s="86">
        <f>+E11/12</f>
        <v>0.81666666666666676</v>
      </c>
      <c r="H11" s="86"/>
      <c r="J11" s="88"/>
      <c r="L11" s="90"/>
    </row>
    <row r="12" spans="1:12" x14ac:dyDescent="0.3">
      <c r="A12" s="70" t="s">
        <v>122</v>
      </c>
      <c r="B12" s="70" t="s">
        <v>123</v>
      </c>
      <c r="C12" s="71">
        <v>12</v>
      </c>
      <c r="D12" s="86">
        <f>+C12/8</f>
        <v>1.5</v>
      </c>
      <c r="F12" s="86"/>
      <c r="H12" s="86"/>
      <c r="J12" s="88"/>
      <c r="L12" s="90"/>
    </row>
    <row r="13" spans="1:12" x14ac:dyDescent="0.3">
      <c r="A13" s="70" t="s">
        <v>77</v>
      </c>
      <c r="B13" s="70" t="s">
        <v>78</v>
      </c>
      <c r="C13" s="71">
        <v>538.9</v>
      </c>
      <c r="D13" s="86">
        <f>+C13/8</f>
        <v>67.362499999999997</v>
      </c>
      <c r="E13" s="72">
        <v>494.7</v>
      </c>
      <c r="F13" s="86">
        <f>+E13/12</f>
        <v>41.225000000000001</v>
      </c>
      <c r="G13" s="72">
        <v>679.3000000000003</v>
      </c>
      <c r="H13" s="86">
        <v>56.608333333333356</v>
      </c>
      <c r="J13" s="88"/>
      <c r="L13" s="90"/>
    </row>
    <row r="14" spans="1:12" x14ac:dyDescent="0.3">
      <c r="A14" s="70" t="s">
        <v>195</v>
      </c>
      <c r="B14" s="70" t="s">
        <v>199</v>
      </c>
      <c r="D14" s="86"/>
      <c r="F14" s="86"/>
      <c r="H14" s="86"/>
      <c r="J14" s="88"/>
      <c r="K14" s="80">
        <f>+'Miles Logged'!E5</f>
        <v>223.10000000000002</v>
      </c>
      <c r="L14" s="90">
        <f>+K14/8</f>
        <v>27.887500000000003</v>
      </c>
    </row>
    <row r="15" spans="1:12" x14ac:dyDescent="0.3">
      <c r="A15" s="70" t="s">
        <v>155</v>
      </c>
      <c r="B15" s="70" t="s">
        <v>156</v>
      </c>
      <c r="D15" s="86"/>
      <c r="F15" s="86"/>
      <c r="G15" s="72">
        <v>1739.5000000000005</v>
      </c>
      <c r="H15" s="86">
        <v>144.95833333333337</v>
      </c>
      <c r="I15" s="71">
        <v>1872.3999999999987</v>
      </c>
      <c r="J15" s="88">
        <f>+I15/12</f>
        <v>156.03333333333322</v>
      </c>
      <c r="K15" s="80">
        <f>+'Miles Logged'!F6</f>
        <v>1511.1000000000004</v>
      </c>
      <c r="L15" s="90">
        <f>+K15/8</f>
        <v>188.88750000000005</v>
      </c>
    </row>
    <row r="16" spans="1:12" x14ac:dyDescent="0.3">
      <c r="A16" s="70" t="s">
        <v>34</v>
      </c>
      <c r="B16" s="70" t="s">
        <v>175</v>
      </c>
      <c r="C16" s="71">
        <v>281.90000000000003</v>
      </c>
      <c r="D16" s="86">
        <f>+C16/8</f>
        <v>35.237500000000004</v>
      </c>
      <c r="E16" s="72">
        <v>111.99999999999999</v>
      </c>
      <c r="F16" s="86">
        <f>+E16/12</f>
        <v>9.3333333333333321</v>
      </c>
      <c r="G16" s="72">
        <v>594.70000000000005</v>
      </c>
      <c r="H16" s="86">
        <v>49.558333333333337</v>
      </c>
      <c r="I16" s="71">
        <v>771.00000000000034</v>
      </c>
      <c r="J16" s="88">
        <f>+I16/12</f>
        <v>64.250000000000028</v>
      </c>
      <c r="L16" s="90"/>
    </row>
    <row r="17" spans="1:12" x14ac:dyDescent="0.3">
      <c r="A17" s="73" t="s">
        <v>40</v>
      </c>
      <c r="B17" s="73" t="s">
        <v>41</v>
      </c>
      <c r="D17" s="86"/>
      <c r="E17" s="72">
        <v>830.2</v>
      </c>
      <c r="F17" s="86">
        <f>+E17/12</f>
        <v>69.183333333333337</v>
      </c>
      <c r="H17" s="86"/>
      <c r="J17" s="88"/>
      <c r="L17" s="90"/>
    </row>
    <row r="18" spans="1:12" x14ac:dyDescent="0.3">
      <c r="A18" s="70" t="s">
        <v>71</v>
      </c>
      <c r="B18" s="70" t="s">
        <v>124</v>
      </c>
      <c r="C18" s="71">
        <v>97.6</v>
      </c>
      <c r="D18" s="86">
        <f>+C18/8</f>
        <v>12.2</v>
      </c>
      <c r="F18" s="86"/>
      <c r="H18" s="86"/>
      <c r="J18" s="88"/>
      <c r="L18" s="90"/>
    </row>
    <row r="19" spans="1:12" x14ac:dyDescent="0.3">
      <c r="A19" s="70" t="s">
        <v>34</v>
      </c>
      <c r="B19" s="70" t="s">
        <v>125</v>
      </c>
      <c r="C19" s="71">
        <v>433.90000000000003</v>
      </c>
      <c r="D19" s="86">
        <f>+C19/8</f>
        <v>54.237500000000004</v>
      </c>
      <c r="F19" s="86"/>
      <c r="H19" s="86"/>
      <c r="J19" s="88"/>
      <c r="L19" s="90"/>
    </row>
    <row r="20" spans="1:12" x14ac:dyDescent="0.3">
      <c r="A20" s="70" t="s">
        <v>79</v>
      </c>
      <c r="B20" s="70" t="s">
        <v>80</v>
      </c>
      <c r="C20" s="71">
        <v>617.20000000000005</v>
      </c>
      <c r="D20" s="86">
        <f>+C20/8</f>
        <v>77.150000000000006</v>
      </c>
      <c r="E20" s="72">
        <v>1188.0999999999997</v>
      </c>
      <c r="F20" s="86">
        <f>+E20/12</f>
        <v>99.008333333333312</v>
      </c>
      <c r="G20" s="72">
        <v>755.9000000000002</v>
      </c>
      <c r="H20" s="86">
        <v>62.991666666666681</v>
      </c>
      <c r="I20" s="71">
        <v>1017.7999999999997</v>
      </c>
      <c r="J20" s="88">
        <f>+I20/12</f>
        <v>84.816666666666649</v>
      </c>
      <c r="K20" s="80">
        <f>+'Miles Logged'!E7</f>
        <v>424.80000000000007</v>
      </c>
      <c r="L20" s="90">
        <f>+K20/8</f>
        <v>53.100000000000009</v>
      </c>
    </row>
    <row r="21" spans="1:12" x14ac:dyDescent="0.3">
      <c r="A21" s="70" t="s">
        <v>209</v>
      </c>
      <c r="B21" s="70" t="s">
        <v>210</v>
      </c>
      <c r="D21" s="86"/>
      <c r="F21" s="86"/>
      <c r="H21" s="86"/>
      <c r="J21" s="88"/>
      <c r="K21" s="80">
        <f>+'Miles Logged'!G8</f>
        <v>6.4</v>
      </c>
      <c r="L21" s="90">
        <f>+K21/8</f>
        <v>0.8</v>
      </c>
    </row>
    <row r="22" spans="1:12" x14ac:dyDescent="0.3">
      <c r="A22" s="70" t="s">
        <v>13</v>
      </c>
      <c r="B22" s="70" t="s">
        <v>14</v>
      </c>
      <c r="C22" s="71">
        <v>2053.5999999999985</v>
      </c>
      <c r="D22" s="86">
        <f>+C22/8</f>
        <v>256.69999999999982</v>
      </c>
      <c r="E22" s="72">
        <v>2252.6999999999994</v>
      </c>
      <c r="F22" s="86">
        <f>+E22/12</f>
        <v>187.72499999999994</v>
      </c>
      <c r="G22" s="72">
        <v>1794.7000000000019</v>
      </c>
      <c r="H22" s="86">
        <v>149.55833333333348</v>
      </c>
      <c r="I22" s="71">
        <v>2467.4999999999991</v>
      </c>
      <c r="J22" s="88">
        <f>+I22/12</f>
        <v>205.62499999999991</v>
      </c>
      <c r="K22" s="80">
        <f>+'Miles Logged'!E9</f>
        <v>2207.1999999999971</v>
      </c>
      <c r="L22" s="90">
        <f>+K22/8</f>
        <v>275.89999999999964</v>
      </c>
    </row>
    <row r="23" spans="1:12" x14ac:dyDescent="0.3">
      <c r="A23" s="70" t="s">
        <v>73</v>
      </c>
      <c r="B23" s="70" t="s">
        <v>74</v>
      </c>
      <c r="C23" s="71">
        <v>646.09999999999991</v>
      </c>
      <c r="D23" s="86">
        <f>+C23/8</f>
        <v>80.762499999999989</v>
      </c>
      <c r="E23" s="72">
        <v>1015.2999999999997</v>
      </c>
      <c r="F23" s="86">
        <f>+E23/12</f>
        <v>84.608333333333306</v>
      </c>
      <c r="G23" s="72">
        <v>289.7</v>
      </c>
      <c r="H23" s="86">
        <v>24.141666666666666</v>
      </c>
      <c r="I23" s="71">
        <v>593.50000000000023</v>
      </c>
      <c r="J23" s="88">
        <f>+I23/12</f>
        <v>49.45833333333335</v>
      </c>
      <c r="K23" s="80">
        <f>+'Miles Logged'!E10</f>
        <v>1346.2999999999997</v>
      </c>
      <c r="L23" s="90">
        <f>+K23/8</f>
        <v>168.28749999999997</v>
      </c>
    </row>
    <row r="24" spans="1:12" x14ac:dyDescent="0.3">
      <c r="A24" s="70" t="s">
        <v>81</v>
      </c>
      <c r="B24" s="70" t="s">
        <v>74</v>
      </c>
      <c r="C24" s="71">
        <v>133.69999999999999</v>
      </c>
      <c r="D24" s="86">
        <f>+C24/8</f>
        <v>16.712499999999999</v>
      </c>
      <c r="E24" s="72">
        <v>164</v>
      </c>
      <c r="F24" s="86">
        <f>+E24/12</f>
        <v>13.666666666666666</v>
      </c>
      <c r="H24" s="86"/>
      <c r="J24" s="88"/>
      <c r="L24" s="90"/>
    </row>
    <row r="25" spans="1:12" x14ac:dyDescent="0.3">
      <c r="A25" s="70" t="s">
        <v>97</v>
      </c>
      <c r="B25" s="70" t="s">
        <v>98</v>
      </c>
      <c r="C25" s="71">
        <v>104.69999999999999</v>
      </c>
      <c r="D25" s="86">
        <f>+C25/8</f>
        <v>13.087499999999999</v>
      </c>
      <c r="E25" s="72">
        <v>252.7</v>
      </c>
      <c r="F25" s="86">
        <f>+E25/12</f>
        <v>21.058333333333334</v>
      </c>
      <c r="H25" s="86"/>
      <c r="J25" s="88"/>
      <c r="L25" s="90"/>
    </row>
    <row r="26" spans="1:12" x14ac:dyDescent="0.3">
      <c r="A26" s="70" t="s">
        <v>174</v>
      </c>
      <c r="B26" s="70" t="s">
        <v>170</v>
      </c>
      <c r="D26" s="86"/>
      <c r="F26" s="86"/>
      <c r="G26" s="72">
        <v>202.69999999999996</v>
      </c>
      <c r="H26" s="86">
        <v>16.891666666666662</v>
      </c>
      <c r="J26" s="88"/>
      <c r="L26" s="90"/>
    </row>
    <row r="27" spans="1:12" x14ac:dyDescent="0.3">
      <c r="A27" s="70" t="s">
        <v>24</v>
      </c>
      <c r="B27" s="70" t="s">
        <v>25</v>
      </c>
      <c r="C27" s="71">
        <v>764.3000000000003</v>
      </c>
      <c r="D27" s="86">
        <f>+C27/8</f>
        <v>95.537500000000037</v>
      </c>
      <c r="E27" s="72">
        <v>1015.9000000000004</v>
      </c>
      <c r="F27" s="86">
        <f>+E27/12</f>
        <v>84.658333333333374</v>
      </c>
      <c r="G27" s="72">
        <v>962.6999999999997</v>
      </c>
      <c r="H27" s="86">
        <v>80.22499999999998</v>
      </c>
      <c r="I27" s="71">
        <v>842.60000000000036</v>
      </c>
      <c r="J27" s="88">
        <f>+I27/12</f>
        <v>70.216666666666697</v>
      </c>
      <c r="L27" s="90"/>
    </row>
    <row r="28" spans="1:12" x14ac:dyDescent="0.3">
      <c r="A28" s="70" t="s">
        <v>176</v>
      </c>
      <c r="B28" s="70" t="s">
        <v>42</v>
      </c>
      <c r="C28" s="71">
        <v>1703.999999999998</v>
      </c>
      <c r="D28" s="86">
        <f>+C28/8</f>
        <v>212.99999999999974</v>
      </c>
      <c r="E28" s="84">
        <v>3835.5000000000009</v>
      </c>
      <c r="F28" s="84">
        <f>+E28/12</f>
        <v>319.62500000000006</v>
      </c>
      <c r="G28" s="72">
        <v>3399</v>
      </c>
      <c r="H28" s="86">
        <v>283.25</v>
      </c>
      <c r="I28" s="71">
        <v>3332.3999999999996</v>
      </c>
      <c r="J28" s="88">
        <f>+I28/12</f>
        <v>277.7</v>
      </c>
      <c r="K28" s="80">
        <f>+'Miles Logged'!G11</f>
        <v>1796.199999999998</v>
      </c>
      <c r="L28" s="90">
        <f>+K28/8</f>
        <v>224.52499999999975</v>
      </c>
    </row>
    <row r="29" spans="1:12" x14ac:dyDescent="0.3">
      <c r="A29" s="70" t="s">
        <v>178</v>
      </c>
      <c r="B29" s="70" t="s">
        <v>42</v>
      </c>
      <c r="D29" s="86"/>
      <c r="F29" s="86"/>
      <c r="H29" s="88"/>
      <c r="I29" s="71">
        <v>1433.900000000001</v>
      </c>
      <c r="J29" s="88">
        <f>+I29/12</f>
        <v>119.49166666666675</v>
      </c>
      <c r="K29" s="80">
        <f>+'Miles Logged'!G12</f>
        <v>1229.5000000000009</v>
      </c>
      <c r="L29" s="90">
        <f>+K29/8</f>
        <v>153.68750000000011</v>
      </c>
    </row>
    <row r="30" spans="1:12" x14ac:dyDescent="0.3">
      <c r="A30" s="70" t="s">
        <v>126</v>
      </c>
      <c r="B30" s="70" t="s">
        <v>127</v>
      </c>
      <c r="C30" s="71">
        <v>157.9</v>
      </c>
      <c r="D30" s="86">
        <f>+C30/8</f>
        <v>19.737500000000001</v>
      </c>
      <c r="F30" s="86"/>
      <c r="G30" s="72">
        <v>282.2000000000001</v>
      </c>
      <c r="H30" s="86">
        <v>23.516666666666676</v>
      </c>
      <c r="I30" s="71">
        <v>314.5</v>
      </c>
      <c r="J30" s="88">
        <f>+I30/12</f>
        <v>26.208333333333332</v>
      </c>
      <c r="L30" s="90"/>
    </row>
    <row r="31" spans="1:12" x14ac:dyDescent="0.3">
      <c r="A31" s="70" t="s">
        <v>128</v>
      </c>
      <c r="B31" s="70" t="s">
        <v>129</v>
      </c>
      <c r="C31" s="71">
        <v>195</v>
      </c>
      <c r="D31" s="86">
        <f>+C31/8</f>
        <v>24.375</v>
      </c>
      <c r="F31" s="86"/>
      <c r="H31" s="86"/>
      <c r="J31" s="88"/>
      <c r="L31" s="90"/>
    </row>
    <row r="32" spans="1:12" x14ac:dyDescent="0.3">
      <c r="A32" s="70" t="s">
        <v>130</v>
      </c>
      <c r="B32" s="70" t="s">
        <v>131</v>
      </c>
      <c r="C32" s="71">
        <v>103.30000000000003</v>
      </c>
      <c r="D32" s="86">
        <f>+C32/8</f>
        <v>12.912500000000003</v>
      </c>
      <c r="F32" s="86"/>
      <c r="H32" s="86"/>
      <c r="J32" s="88"/>
      <c r="L32" s="90"/>
    </row>
    <row r="33" spans="1:12" x14ac:dyDescent="0.3">
      <c r="A33" s="73" t="s">
        <v>82</v>
      </c>
      <c r="B33" s="73" t="s">
        <v>83</v>
      </c>
      <c r="D33" s="86"/>
      <c r="E33" s="72">
        <v>661.5999999999998</v>
      </c>
      <c r="F33" s="86">
        <f t="shared" ref="F33:F38" si="1">+E33/12</f>
        <v>55.133333333333319</v>
      </c>
      <c r="G33" s="72">
        <v>1097.1999999999998</v>
      </c>
      <c r="H33" s="86">
        <v>91.433333333333323</v>
      </c>
      <c r="I33" s="71">
        <v>1095.2000000000005</v>
      </c>
      <c r="J33" s="88">
        <f>+I33/12</f>
        <v>91.266666666666708</v>
      </c>
      <c r="L33" s="90"/>
    </row>
    <row r="34" spans="1:12" x14ac:dyDescent="0.3">
      <c r="A34" s="70" t="s">
        <v>19</v>
      </c>
      <c r="B34" s="70" t="s">
        <v>20</v>
      </c>
      <c r="C34" s="71">
        <v>290.90000000000015</v>
      </c>
      <c r="D34" s="86">
        <f>+C34/8</f>
        <v>36.362500000000018</v>
      </c>
      <c r="E34" s="72">
        <v>496.30000000000013</v>
      </c>
      <c r="F34" s="86">
        <f t="shared" si="1"/>
        <v>41.358333333333341</v>
      </c>
      <c r="G34" s="72">
        <v>488.00000000000006</v>
      </c>
      <c r="H34" s="86">
        <v>40.666666666666671</v>
      </c>
      <c r="J34" s="88"/>
      <c r="L34" s="90"/>
    </row>
    <row r="35" spans="1:12" x14ac:dyDescent="0.3">
      <c r="A35" s="70" t="s">
        <v>15</v>
      </c>
      <c r="B35" s="70" t="s">
        <v>3</v>
      </c>
      <c r="C35" s="71">
        <v>1300.700000000001</v>
      </c>
      <c r="D35" s="86">
        <f>+C35/8</f>
        <v>162.58750000000012</v>
      </c>
      <c r="E35" s="72">
        <v>2253.1999999999994</v>
      </c>
      <c r="F35" s="86">
        <f t="shared" si="1"/>
        <v>187.76666666666662</v>
      </c>
      <c r="G35" s="72">
        <v>1800.5000000000005</v>
      </c>
      <c r="H35" s="86">
        <v>150.04166666666671</v>
      </c>
      <c r="I35" s="71">
        <v>1791.8</v>
      </c>
      <c r="J35" s="88">
        <f>+I35/12</f>
        <v>149.31666666666666</v>
      </c>
      <c r="K35" s="80">
        <f>+'Miles Logged'!E13</f>
        <v>3826.3999999999983</v>
      </c>
      <c r="L35" s="83">
        <f>+K35/8</f>
        <v>478.29999999999978</v>
      </c>
    </row>
    <row r="36" spans="1:12" x14ac:dyDescent="0.3">
      <c r="A36" s="70" t="s">
        <v>2</v>
      </c>
      <c r="B36" s="70" t="s">
        <v>3</v>
      </c>
      <c r="C36" s="71">
        <v>2041.0999999999997</v>
      </c>
      <c r="D36" s="86">
        <f>+C36/8</f>
        <v>255.13749999999996</v>
      </c>
      <c r="E36" s="72">
        <v>2083.1999999999998</v>
      </c>
      <c r="F36" s="86">
        <f t="shared" si="1"/>
        <v>173.6</v>
      </c>
      <c r="G36" s="72">
        <v>2076.5999999999995</v>
      </c>
      <c r="H36" s="86">
        <v>173.04999999999995</v>
      </c>
      <c r="I36" s="71">
        <v>77</v>
      </c>
      <c r="J36" s="88">
        <f>+I36/12</f>
        <v>6.416666666666667</v>
      </c>
      <c r="K36" s="80">
        <f>+'Miles Logged'!F14</f>
        <v>2773.599999999999</v>
      </c>
      <c r="L36" s="83">
        <f>+K36/8</f>
        <v>346.69999999999987</v>
      </c>
    </row>
    <row r="37" spans="1:12" x14ac:dyDescent="0.3">
      <c r="A37" s="70" t="s">
        <v>111</v>
      </c>
      <c r="B37" s="70" t="s">
        <v>112</v>
      </c>
      <c r="C37" s="71">
        <v>538.1999999999997</v>
      </c>
      <c r="D37" s="86">
        <f>+C37/8</f>
        <v>67.274999999999963</v>
      </c>
      <c r="E37" s="72">
        <v>327.2</v>
      </c>
      <c r="F37" s="86">
        <f t="shared" si="1"/>
        <v>27.266666666666666</v>
      </c>
      <c r="G37" s="72">
        <v>47.4</v>
      </c>
      <c r="H37" s="86">
        <v>3.9499999999999997</v>
      </c>
      <c r="J37" s="88"/>
      <c r="L37" s="90"/>
    </row>
    <row r="38" spans="1:12" x14ac:dyDescent="0.3">
      <c r="A38" s="70" t="s">
        <v>44</v>
      </c>
      <c r="B38" s="70" t="s">
        <v>43</v>
      </c>
      <c r="C38" s="71">
        <v>1395.0999999999997</v>
      </c>
      <c r="D38" s="86">
        <f>+C38/8</f>
        <v>174.38749999999996</v>
      </c>
      <c r="E38" s="72">
        <v>974.10000000000025</v>
      </c>
      <c r="F38" s="86">
        <f t="shared" si="1"/>
        <v>81.175000000000026</v>
      </c>
      <c r="H38" s="86"/>
      <c r="J38" s="88"/>
      <c r="L38" s="90"/>
    </row>
    <row r="39" spans="1:12" x14ac:dyDescent="0.3">
      <c r="A39" s="70" t="s">
        <v>220</v>
      </c>
      <c r="B39" s="70" t="s">
        <v>221</v>
      </c>
      <c r="D39" s="86"/>
      <c r="F39" s="86"/>
      <c r="H39" s="86"/>
      <c r="J39" s="88"/>
      <c r="K39" s="80">
        <f>+'Miles Logged'!H15</f>
        <v>138.4</v>
      </c>
      <c r="L39" s="90">
        <f>+K39/8</f>
        <v>17.3</v>
      </c>
    </row>
    <row r="40" spans="1:12" x14ac:dyDescent="0.3">
      <c r="A40" s="73" t="s">
        <v>95</v>
      </c>
      <c r="B40" s="73" t="s">
        <v>94</v>
      </c>
      <c r="D40" s="86"/>
      <c r="E40" s="72">
        <v>387.4000000000002</v>
      </c>
      <c r="F40" s="86">
        <f t="shared" ref="F40:F46" si="2">+E40/12</f>
        <v>32.283333333333353</v>
      </c>
      <c r="H40" s="86"/>
      <c r="J40" s="88"/>
      <c r="L40" s="90"/>
    </row>
    <row r="41" spans="1:12" x14ac:dyDescent="0.3">
      <c r="A41" s="73" t="s">
        <v>96</v>
      </c>
      <c r="B41" s="73" t="s">
        <v>94</v>
      </c>
      <c r="D41" s="86"/>
      <c r="E41" s="72">
        <v>102.7</v>
      </c>
      <c r="F41" s="86">
        <f t="shared" si="2"/>
        <v>8.5583333333333336</v>
      </c>
      <c r="H41" s="86"/>
      <c r="J41" s="88"/>
      <c r="L41" s="90"/>
    </row>
    <row r="42" spans="1:12" x14ac:dyDescent="0.3">
      <c r="A42" s="70" t="s">
        <v>93</v>
      </c>
      <c r="B42" s="70" t="s">
        <v>94</v>
      </c>
      <c r="C42" s="71">
        <v>648.59999999999991</v>
      </c>
      <c r="D42" s="86">
        <f>+C42/8</f>
        <v>81.074999999999989</v>
      </c>
      <c r="E42" s="72">
        <v>447.4</v>
      </c>
      <c r="F42" s="86">
        <f t="shared" si="2"/>
        <v>37.283333333333331</v>
      </c>
      <c r="H42" s="86"/>
      <c r="J42" s="88"/>
      <c r="L42" s="90"/>
    </row>
    <row r="43" spans="1:12" x14ac:dyDescent="0.3">
      <c r="A43" s="73" t="s">
        <v>116</v>
      </c>
      <c r="B43" s="73" t="s">
        <v>117</v>
      </c>
      <c r="D43" s="86"/>
      <c r="E43" s="72">
        <v>2084.2000000000016</v>
      </c>
      <c r="F43" s="86">
        <f t="shared" si="2"/>
        <v>173.68333333333348</v>
      </c>
      <c r="G43" s="72">
        <v>2748.8999999999996</v>
      </c>
      <c r="H43" s="86">
        <v>229.07499999999996</v>
      </c>
      <c r="I43" s="71">
        <v>2395.2000000000012</v>
      </c>
      <c r="J43" s="88">
        <f>+I43/12</f>
        <v>199.60000000000011</v>
      </c>
      <c r="L43" s="90"/>
    </row>
    <row r="44" spans="1:12" x14ac:dyDescent="0.3">
      <c r="A44" s="73" t="s">
        <v>8</v>
      </c>
      <c r="B44" s="73" t="s">
        <v>117</v>
      </c>
      <c r="D44" s="86"/>
      <c r="E44" s="72">
        <v>2385.1999999999989</v>
      </c>
      <c r="F44" s="86">
        <f t="shared" si="2"/>
        <v>198.76666666666657</v>
      </c>
      <c r="G44" s="72">
        <v>3123.9999999999995</v>
      </c>
      <c r="H44" s="86">
        <v>260.33333333333331</v>
      </c>
      <c r="I44" s="71">
        <v>2581.9000000000005</v>
      </c>
      <c r="J44" s="88">
        <f>+I44/12</f>
        <v>215.15833333333339</v>
      </c>
      <c r="L44" s="90"/>
    </row>
    <row r="45" spans="1:12" x14ac:dyDescent="0.3">
      <c r="A45" s="70" t="s">
        <v>26</v>
      </c>
      <c r="B45" s="70" t="s">
        <v>27</v>
      </c>
      <c r="C45" s="71">
        <v>170.29999999999995</v>
      </c>
      <c r="D45" s="86">
        <f>+C45/8</f>
        <v>21.287499999999994</v>
      </c>
      <c r="E45" s="72">
        <v>122.19999999999999</v>
      </c>
      <c r="F45" s="86">
        <f t="shared" si="2"/>
        <v>10.183333333333332</v>
      </c>
      <c r="H45" s="86"/>
      <c r="J45" s="88"/>
      <c r="L45" s="90"/>
    </row>
    <row r="46" spans="1:12" x14ac:dyDescent="0.3">
      <c r="A46" s="70" t="s">
        <v>8</v>
      </c>
      <c r="B46" s="70" t="s">
        <v>85</v>
      </c>
      <c r="C46" s="71">
        <v>877.60000000000014</v>
      </c>
      <c r="D46" s="86">
        <f>+C46/8</f>
        <v>109.70000000000002</v>
      </c>
      <c r="E46" s="72">
        <v>3278.9000000000033</v>
      </c>
      <c r="F46" s="86">
        <f t="shared" si="2"/>
        <v>273.24166666666696</v>
      </c>
      <c r="G46" s="72">
        <v>2412.3999999999987</v>
      </c>
      <c r="H46" s="86">
        <v>201.03333333333322</v>
      </c>
      <c r="I46" s="71">
        <v>2360.1999999999989</v>
      </c>
      <c r="J46" s="88">
        <f>+I46/12</f>
        <v>196.68333333333325</v>
      </c>
      <c r="K46" s="80">
        <f>+'Miles Logged'!E16</f>
        <v>2058.1000000000004</v>
      </c>
      <c r="L46" s="90">
        <f>+K46/8</f>
        <v>257.26250000000005</v>
      </c>
    </row>
    <row r="47" spans="1:12" x14ac:dyDescent="0.3">
      <c r="A47" s="70" t="s">
        <v>180</v>
      </c>
      <c r="B47" s="70" t="s">
        <v>181</v>
      </c>
      <c r="D47" s="86"/>
      <c r="F47" s="86"/>
      <c r="H47" s="88"/>
      <c r="I47" s="71">
        <v>245.80000000000004</v>
      </c>
      <c r="J47" s="88">
        <f>+I47/12</f>
        <v>20.483333333333338</v>
      </c>
      <c r="L47" s="90"/>
    </row>
    <row r="48" spans="1:12" x14ac:dyDescent="0.3">
      <c r="A48" s="73" t="s">
        <v>23</v>
      </c>
      <c r="B48" s="73" t="s">
        <v>22</v>
      </c>
      <c r="D48" s="86"/>
      <c r="E48" s="72">
        <v>593.59999999999991</v>
      </c>
      <c r="F48" s="86">
        <f>+E48/12</f>
        <v>49.466666666666661</v>
      </c>
      <c r="G48" s="72">
        <v>585.59999999999991</v>
      </c>
      <c r="H48" s="86">
        <v>48.79999999999999</v>
      </c>
      <c r="J48" s="88"/>
      <c r="L48" s="90"/>
    </row>
    <row r="49" spans="1:13" x14ac:dyDescent="0.3">
      <c r="A49" s="73" t="s">
        <v>21</v>
      </c>
      <c r="B49" s="73" t="s">
        <v>22</v>
      </c>
      <c r="D49" s="86"/>
      <c r="E49" s="72">
        <v>38.800000000000004</v>
      </c>
      <c r="F49" s="86">
        <f>+E49/12</f>
        <v>3.2333333333333338</v>
      </c>
      <c r="H49" s="86"/>
      <c r="J49" s="88"/>
      <c r="L49" s="90"/>
    </row>
    <row r="50" spans="1:13" x14ac:dyDescent="0.3">
      <c r="A50" s="73" t="s">
        <v>86</v>
      </c>
      <c r="B50" s="73" t="s">
        <v>87</v>
      </c>
      <c r="D50" s="86"/>
      <c r="E50" s="72">
        <v>1116.2000000000005</v>
      </c>
      <c r="F50" s="86">
        <f>+E50/12</f>
        <v>93.016666666666708</v>
      </c>
      <c r="G50" s="72">
        <v>899.69999999999982</v>
      </c>
      <c r="H50" s="86">
        <v>74.97499999999998</v>
      </c>
      <c r="I50" s="71">
        <v>1180.7</v>
      </c>
      <c r="J50" s="88">
        <f>+I50/12</f>
        <v>98.391666666666666</v>
      </c>
      <c r="K50" s="80">
        <f>+'Miles Logged'!F17</f>
        <v>1059.8999999999999</v>
      </c>
      <c r="L50" s="90">
        <f>+K50/8</f>
        <v>132.48749999999998</v>
      </c>
    </row>
    <row r="51" spans="1:13" x14ac:dyDescent="0.3">
      <c r="A51" s="70" t="s">
        <v>188</v>
      </c>
      <c r="B51" s="70" t="s">
        <v>189</v>
      </c>
      <c r="D51" s="86"/>
      <c r="F51" s="86"/>
      <c r="H51" s="88"/>
      <c r="I51" s="71">
        <v>735.80000000000018</v>
      </c>
      <c r="J51" s="88">
        <f>+I51/12</f>
        <v>61.316666666666684</v>
      </c>
      <c r="L51" s="90"/>
    </row>
    <row r="52" spans="1:13" x14ac:dyDescent="0.3">
      <c r="A52" s="70" t="s">
        <v>132</v>
      </c>
      <c r="B52" s="70" t="s">
        <v>133</v>
      </c>
      <c r="C52" s="71">
        <v>247.20000000000005</v>
      </c>
      <c r="D52" s="86">
        <f>+C52/8</f>
        <v>30.900000000000006</v>
      </c>
      <c r="F52" s="86"/>
      <c r="H52" s="86"/>
      <c r="J52" s="88"/>
      <c r="L52" s="90"/>
      <c r="M52" s="76"/>
    </row>
    <row r="53" spans="1:13" x14ac:dyDescent="0.3">
      <c r="A53" s="70" t="s">
        <v>134</v>
      </c>
      <c r="B53" s="70" t="s">
        <v>135</v>
      </c>
      <c r="C53" s="71">
        <v>855</v>
      </c>
      <c r="D53" s="86">
        <f>+C53/8</f>
        <v>106.875</v>
      </c>
      <c r="F53" s="86"/>
      <c r="H53" s="86"/>
      <c r="J53" s="88"/>
      <c r="L53" s="90"/>
    </row>
    <row r="54" spans="1:13" x14ac:dyDescent="0.3">
      <c r="A54" s="70" t="s">
        <v>28</v>
      </c>
      <c r="B54" s="70" t="s">
        <v>29</v>
      </c>
      <c r="C54" s="71">
        <v>477.49999999999994</v>
      </c>
      <c r="D54" s="86">
        <f>+C54/8</f>
        <v>59.687499999999993</v>
      </c>
      <c r="E54" s="72">
        <v>200.20000000000005</v>
      </c>
      <c r="F54" s="86">
        <f>+E54/12</f>
        <v>16.683333333333337</v>
      </c>
      <c r="G54" s="72">
        <v>810.10000000000048</v>
      </c>
      <c r="H54" s="86">
        <v>67.508333333333368</v>
      </c>
      <c r="I54" s="71">
        <v>753.20000000000073</v>
      </c>
      <c r="J54" s="88">
        <f>+I54/12</f>
        <v>62.76666666666673</v>
      </c>
      <c r="K54" s="80">
        <f>+'Miles Logged'!G18</f>
        <v>552.10000000000025</v>
      </c>
      <c r="L54" s="90">
        <f>+K54/8</f>
        <v>69.012500000000031</v>
      </c>
    </row>
    <row r="55" spans="1:13" x14ac:dyDescent="0.3">
      <c r="A55" s="70" t="s">
        <v>36</v>
      </c>
      <c r="B55" s="70" t="s">
        <v>35</v>
      </c>
      <c r="C55" s="71">
        <v>53.5</v>
      </c>
      <c r="D55" s="86">
        <f>+C55/8</f>
        <v>6.6875</v>
      </c>
      <c r="E55" s="72">
        <v>12.4</v>
      </c>
      <c r="F55" s="86">
        <f>+E55/12</f>
        <v>1.0333333333333334</v>
      </c>
      <c r="H55" s="86"/>
      <c r="J55" s="88"/>
      <c r="L55" s="90"/>
    </row>
    <row r="56" spans="1:13" x14ac:dyDescent="0.3">
      <c r="A56" s="70" t="s">
        <v>195</v>
      </c>
      <c r="B56" s="70" t="s">
        <v>196</v>
      </c>
      <c r="D56" s="86"/>
      <c r="F56" s="86"/>
      <c r="H56" s="88"/>
      <c r="I56" s="71">
        <v>1060.2999999999995</v>
      </c>
      <c r="J56" s="88">
        <f>+I56/12</f>
        <v>88.358333333333292</v>
      </c>
      <c r="K56" s="80">
        <f>+'Miles Logged'!H19</f>
        <v>2308.1999999999994</v>
      </c>
      <c r="L56" s="90">
        <f>+K56/8</f>
        <v>288.52499999999992</v>
      </c>
    </row>
    <row r="57" spans="1:13" x14ac:dyDescent="0.3">
      <c r="A57" s="70" t="s">
        <v>16</v>
      </c>
      <c r="B57" s="70" t="s">
        <v>17</v>
      </c>
      <c r="C57" s="71">
        <v>380.90000000000003</v>
      </c>
      <c r="D57" s="86">
        <f>+C57/8</f>
        <v>47.612500000000004</v>
      </c>
      <c r="E57" s="72">
        <v>314.20000000000005</v>
      </c>
      <c r="F57" s="86">
        <f>+E57/12</f>
        <v>26.183333333333337</v>
      </c>
      <c r="G57" s="72">
        <v>189.7</v>
      </c>
      <c r="H57" s="86">
        <v>15.808333333333332</v>
      </c>
      <c r="I57" s="71">
        <v>951.30000000000018</v>
      </c>
      <c r="J57" s="88">
        <f>+I57/12</f>
        <v>79.27500000000002</v>
      </c>
      <c r="K57" s="80">
        <f>+'Miles Logged'!F20</f>
        <v>130.00000000000003</v>
      </c>
      <c r="L57" s="90">
        <f>+K57/8</f>
        <v>16.250000000000004</v>
      </c>
    </row>
    <row r="58" spans="1:13" x14ac:dyDescent="0.3">
      <c r="A58" s="70" t="s">
        <v>190</v>
      </c>
      <c r="B58" s="70" t="s">
        <v>191</v>
      </c>
      <c r="D58" s="86"/>
      <c r="F58" s="86"/>
      <c r="H58" s="88"/>
      <c r="I58" s="71">
        <v>45.5</v>
      </c>
      <c r="J58" s="88">
        <f>+I58/12</f>
        <v>3.7916666666666665</v>
      </c>
      <c r="L58" s="90"/>
    </row>
    <row r="59" spans="1:13" x14ac:dyDescent="0.3">
      <c r="A59" s="70" t="s">
        <v>88</v>
      </c>
      <c r="B59" s="70" t="s">
        <v>89</v>
      </c>
      <c r="C59" s="71">
        <v>2043.8000000000009</v>
      </c>
      <c r="D59" s="86">
        <f>+C59/8</f>
        <v>255.47500000000011</v>
      </c>
      <c r="E59" s="72">
        <v>1587.3</v>
      </c>
      <c r="F59" s="86">
        <f>+E59/12</f>
        <v>132.27500000000001</v>
      </c>
      <c r="G59" s="72">
        <v>788.5999999999998</v>
      </c>
      <c r="H59" s="86">
        <v>65.716666666666654</v>
      </c>
      <c r="J59" s="88"/>
      <c r="L59" s="90"/>
    </row>
    <row r="60" spans="1:13" x14ac:dyDescent="0.3">
      <c r="A60" s="70" t="s">
        <v>158</v>
      </c>
      <c r="B60" s="70" t="s">
        <v>159</v>
      </c>
      <c r="D60" s="86"/>
      <c r="F60" s="86"/>
      <c r="G60" s="72">
        <v>662.69999999999993</v>
      </c>
      <c r="H60" s="86">
        <v>55.224999999999994</v>
      </c>
      <c r="I60" s="71">
        <v>561.30000000000018</v>
      </c>
      <c r="J60" s="88">
        <f>+I60/12</f>
        <v>46.775000000000013</v>
      </c>
      <c r="K60" s="80">
        <f>+'Miles Logged'!H21</f>
        <v>844.20000000000039</v>
      </c>
      <c r="L60" s="90">
        <f>+K60/8</f>
        <v>105.52500000000005</v>
      </c>
    </row>
    <row r="61" spans="1:13" x14ac:dyDescent="0.3">
      <c r="A61" s="70" t="s">
        <v>162</v>
      </c>
      <c r="B61" s="70" t="s">
        <v>163</v>
      </c>
      <c r="D61" s="86"/>
      <c r="F61" s="86"/>
      <c r="G61" s="72">
        <v>139.19999999999999</v>
      </c>
      <c r="H61" s="86">
        <v>11.6</v>
      </c>
      <c r="I61" s="71">
        <v>554.00000000000011</v>
      </c>
      <c r="J61" s="88">
        <f>+I61/12</f>
        <v>46.166666666666679</v>
      </c>
      <c r="L61" s="90"/>
    </row>
    <row r="62" spans="1:13" x14ac:dyDescent="0.3">
      <c r="A62" s="70" t="s">
        <v>160</v>
      </c>
      <c r="B62" s="70" t="s">
        <v>161</v>
      </c>
      <c r="D62" s="86"/>
      <c r="F62" s="86"/>
      <c r="G62" s="72">
        <v>23.3</v>
      </c>
      <c r="H62" s="86">
        <v>1.9416666666666667</v>
      </c>
      <c r="J62" s="88"/>
      <c r="K62" s="80">
        <f>+'Miles Logged'!E22</f>
        <v>236.89999999999995</v>
      </c>
      <c r="L62" s="90">
        <f>+K62/8</f>
        <v>29.612499999999994</v>
      </c>
    </row>
    <row r="63" spans="1:13" x14ac:dyDescent="0.3">
      <c r="A63" s="70" t="s">
        <v>136</v>
      </c>
      <c r="B63" s="70" t="s">
        <v>11</v>
      </c>
      <c r="C63" s="71">
        <v>1289.5</v>
      </c>
      <c r="D63" s="86">
        <f t="shared" ref="D63:D68" si="3">+C63/8</f>
        <v>161.1875</v>
      </c>
      <c r="E63" s="72">
        <v>1526.9000000000005</v>
      </c>
      <c r="F63" s="86">
        <f>+E63/12</f>
        <v>127.24166666666672</v>
      </c>
      <c r="G63" s="72">
        <v>1024.9000000000005</v>
      </c>
      <c r="H63" s="86">
        <v>85.408333333333374</v>
      </c>
      <c r="J63" s="88"/>
      <c r="L63" s="90"/>
    </row>
    <row r="64" spans="1:13" x14ac:dyDescent="0.3">
      <c r="A64" s="70" t="s">
        <v>8</v>
      </c>
      <c r="B64" s="70" t="s">
        <v>9</v>
      </c>
      <c r="C64" s="71">
        <v>446</v>
      </c>
      <c r="D64" s="86">
        <f t="shared" si="3"/>
        <v>55.75</v>
      </c>
      <c r="E64" s="72">
        <v>406.40000000000015</v>
      </c>
      <c r="F64" s="86">
        <f>+E64/12</f>
        <v>33.866666666666681</v>
      </c>
      <c r="H64" s="86"/>
      <c r="J64" s="88"/>
      <c r="L64" s="90"/>
    </row>
    <row r="65" spans="1:12" x14ac:dyDescent="0.3">
      <c r="A65" s="70" t="s">
        <v>137</v>
      </c>
      <c r="B65" s="70" t="s">
        <v>2</v>
      </c>
      <c r="C65" s="71">
        <v>1273.4000000000003</v>
      </c>
      <c r="D65" s="86">
        <f t="shared" si="3"/>
        <v>159.17500000000004</v>
      </c>
      <c r="F65" s="86"/>
      <c r="H65" s="86"/>
      <c r="J65" s="88"/>
      <c r="L65" s="90"/>
    </row>
    <row r="66" spans="1:12" x14ac:dyDescent="0.3">
      <c r="A66" s="70" t="s">
        <v>138</v>
      </c>
      <c r="B66" s="70" t="s">
        <v>2</v>
      </c>
      <c r="C66" s="71">
        <v>1026.4000000000001</v>
      </c>
      <c r="D66" s="86">
        <f t="shared" si="3"/>
        <v>128.30000000000001</v>
      </c>
      <c r="F66" s="86"/>
      <c r="H66" s="86"/>
      <c r="J66" s="88"/>
      <c r="L66" s="90"/>
    </row>
    <row r="67" spans="1:12" x14ac:dyDescent="0.3">
      <c r="A67" s="70" t="s">
        <v>139</v>
      </c>
      <c r="B67" s="70" t="s">
        <v>140</v>
      </c>
      <c r="C67" s="71">
        <v>86.1</v>
      </c>
      <c r="D67" s="86">
        <f t="shared" si="3"/>
        <v>10.762499999999999</v>
      </c>
      <c r="F67" s="86"/>
      <c r="H67" s="86"/>
      <c r="J67" s="88"/>
      <c r="L67" s="90"/>
    </row>
    <row r="68" spans="1:12" x14ac:dyDescent="0.3">
      <c r="A68" s="70" t="s">
        <v>86</v>
      </c>
      <c r="B68" s="70" t="s">
        <v>113</v>
      </c>
      <c r="C68" s="71">
        <v>1013.3</v>
      </c>
      <c r="D68" s="86">
        <f t="shared" si="3"/>
        <v>126.66249999999999</v>
      </c>
      <c r="E68" s="72">
        <v>997.90000000000043</v>
      </c>
      <c r="F68" s="86">
        <f>+E68/12</f>
        <v>83.158333333333374</v>
      </c>
      <c r="G68" s="72">
        <v>980.69999999999993</v>
      </c>
      <c r="H68" s="86">
        <v>81.724999999999994</v>
      </c>
      <c r="I68" s="71">
        <v>171.99999999999994</v>
      </c>
      <c r="J68" s="88">
        <f>+I68/12</f>
        <v>14.333333333333329</v>
      </c>
      <c r="K68" s="80">
        <f>+'Miles Logged'!E23</f>
        <v>270.09999999999997</v>
      </c>
      <c r="L68" s="90">
        <f>+K68/8</f>
        <v>33.762499999999996</v>
      </c>
    </row>
    <row r="69" spans="1:12" x14ac:dyDescent="0.3">
      <c r="A69" s="70" t="s">
        <v>216</v>
      </c>
      <c r="B69" s="70" t="s">
        <v>217</v>
      </c>
      <c r="D69" s="86"/>
      <c r="F69" s="86"/>
      <c r="H69" s="86"/>
      <c r="J69" s="88"/>
      <c r="K69" s="80">
        <f>+'Miles Logged'!G24</f>
        <v>74.5</v>
      </c>
      <c r="L69" s="90">
        <f>+K69/8</f>
        <v>9.3125</v>
      </c>
    </row>
    <row r="70" spans="1:12" x14ac:dyDescent="0.3">
      <c r="A70" s="70" t="s">
        <v>5</v>
      </c>
      <c r="B70" s="70" t="s">
        <v>6</v>
      </c>
      <c r="C70" s="71">
        <v>1075.5000000000005</v>
      </c>
      <c r="D70" s="86">
        <f>+C70/8</f>
        <v>134.43750000000006</v>
      </c>
      <c r="E70" s="72">
        <v>2187.099999999999</v>
      </c>
      <c r="F70" s="86">
        <f>+E70/12</f>
        <v>182.25833333333324</v>
      </c>
      <c r="G70" s="72">
        <v>1544.5000000000007</v>
      </c>
      <c r="H70" s="86">
        <v>128.7083333333334</v>
      </c>
      <c r="J70" s="88"/>
      <c r="L70" s="90"/>
    </row>
    <row r="71" spans="1:12" x14ac:dyDescent="0.3">
      <c r="A71" s="73" t="s">
        <v>91</v>
      </c>
      <c r="B71" s="73" t="s">
        <v>92</v>
      </c>
      <c r="D71" s="86"/>
      <c r="E71" s="72">
        <v>358.49999999999994</v>
      </c>
      <c r="F71" s="86">
        <f>+E71/12</f>
        <v>29.874999999999996</v>
      </c>
      <c r="H71" s="86"/>
      <c r="J71" s="88"/>
      <c r="L71" s="90"/>
    </row>
    <row r="72" spans="1:12" x14ac:dyDescent="0.3">
      <c r="A72" s="70" t="s">
        <v>182</v>
      </c>
      <c r="B72" s="70" t="s">
        <v>183</v>
      </c>
      <c r="D72" s="86"/>
      <c r="F72" s="86"/>
      <c r="H72" s="88"/>
      <c r="I72" s="71">
        <v>766.10000000000025</v>
      </c>
      <c r="J72" s="88">
        <f>+I72/12</f>
        <v>63.84166666666669</v>
      </c>
      <c r="L72" s="90"/>
    </row>
    <row r="73" spans="1:12" x14ac:dyDescent="0.3">
      <c r="A73" s="70" t="s">
        <v>141</v>
      </c>
      <c r="B73" s="70" t="s">
        <v>142</v>
      </c>
      <c r="C73" s="71">
        <v>142.5</v>
      </c>
      <c r="D73" s="86">
        <f>+C73/8</f>
        <v>17.8125</v>
      </c>
      <c r="F73" s="86"/>
      <c r="H73" s="86"/>
      <c r="J73" s="88"/>
      <c r="L73" s="90"/>
    </row>
    <row r="74" spans="1:12" x14ac:dyDescent="0.3">
      <c r="A74" s="70" t="s">
        <v>171</v>
      </c>
      <c r="B74" s="70" t="s">
        <v>172</v>
      </c>
      <c r="D74" s="86"/>
      <c r="F74" s="86"/>
      <c r="G74" s="72">
        <v>2016.7000000000005</v>
      </c>
      <c r="H74" s="86">
        <v>168.05833333333337</v>
      </c>
      <c r="I74" s="71">
        <v>720.49999999999989</v>
      </c>
      <c r="J74" s="88">
        <f>+I74/12</f>
        <v>60.041666666666657</v>
      </c>
      <c r="L74" s="90"/>
    </row>
    <row r="75" spans="1:12" x14ac:dyDescent="0.3">
      <c r="A75" s="70" t="s">
        <v>143</v>
      </c>
      <c r="B75" s="70" t="s">
        <v>144</v>
      </c>
      <c r="C75" s="71">
        <v>338.69999999999987</v>
      </c>
      <c r="D75" s="86">
        <f>+C75/8</f>
        <v>42.337499999999984</v>
      </c>
      <c r="F75" s="86"/>
      <c r="G75" s="72">
        <v>7</v>
      </c>
      <c r="H75" s="86">
        <v>0.58333333333333337</v>
      </c>
      <c r="J75" s="88"/>
      <c r="L75" s="90"/>
    </row>
    <row r="76" spans="1:12" x14ac:dyDescent="0.3">
      <c r="A76" s="70" t="s">
        <v>145</v>
      </c>
      <c r="B76" s="70" t="s">
        <v>146</v>
      </c>
      <c r="C76" s="71">
        <v>34.700000000000003</v>
      </c>
      <c r="D76" s="86">
        <f>+C76/8</f>
        <v>4.3375000000000004</v>
      </c>
      <c r="F76" s="86"/>
      <c r="H76" s="86"/>
      <c r="J76" s="88"/>
      <c r="L76" s="90"/>
    </row>
    <row r="77" spans="1:12" x14ac:dyDescent="0.3">
      <c r="A77" s="70" t="s">
        <v>139</v>
      </c>
      <c r="B77" s="70" t="s">
        <v>147</v>
      </c>
      <c r="C77" s="71">
        <v>3</v>
      </c>
      <c r="D77" s="86">
        <f>+C77/8</f>
        <v>0.375</v>
      </c>
      <c r="F77" s="86"/>
      <c r="H77" s="86"/>
      <c r="J77" s="88"/>
      <c r="L77" s="90"/>
    </row>
    <row r="78" spans="1:12" x14ac:dyDescent="0.3">
      <c r="A78" s="70" t="s">
        <v>114</v>
      </c>
      <c r="B78" s="70" t="s">
        <v>115</v>
      </c>
      <c r="C78" s="71">
        <v>1103.2000000000005</v>
      </c>
      <c r="D78" s="86">
        <f>+C78/8</f>
        <v>137.90000000000006</v>
      </c>
      <c r="E78" s="72">
        <v>1107</v>
      </c>
      <c r="F78" s="86">
        <f>+E78/12</f>
        <v>92.25</v>
      </c>
      <c r="G78" s="72">
        <v>1407.1999999999998</v>
      </c>
      <c r="H78" s="86">
        <v>117.26666666666665</v>
      </c>
      <c r="I78" s="71">
        <v>1323.8999999999996</v>
      </c>
      <c r="J78" s="88">
        <f>+I78/12</f>
        <v>110.32499999999997</v>
      </c>
      <c r="K78" s="80">
        <f>+'Miles Logged'!E25</f>
        <v>1308.6000000000004</v>
      </c>
      <c r="L78" s="90">
        <f>+K78/8</f>
        <v>163.57500000000005</v>
      </c>
    </row>
    <row r="79" spans="1:12" s="76" customFormat="1" ht="16.2" thickBot="1" x14ac:dyDescent="0.35">
      <c r="A79" s="74" t="s">
        <v>58</v>
      </c>
      <c r="B79" s="74"/>
      <c r="C79" s="75">
        <v>31115.199999999997</v>
      </c>
      <c r="D79" s="87">
        <v>3889.3999999999996</v>
      </c>
      <c r="E79" s="75">
        <v>41380.000000000007</v>
      </c>
      <c r="F79" s="87">
        <v>3448.3333333333335</v>
      </c>
      <c r="G79" s="75">
        <v>39728.099999999991</v>
      </c>
      <c r="H79" s="87">
        <v>3310.6750000000002</v>
      </c>
      <c r="I79" s="75">
        <f>SUM(I2:I54)</f>
        <v>29565.799999999996</v>
      </c>
      <c r="J79" s="87">
        <f t="shared" ref="J79:L79" si="4">SUM(J2:J54)</f>
        <v>2463.8166666666666</v>
      </c>
      <c r="K79" s="82">
        <f t="shared" si="4"/>
        <v>24488.599999999991</v>
      </c>
      <c r="L79" s="91">
        <f t="shared" si="4"/>
        <v>3061.0749999999989</v>
      </c>
    </row>
    <row r="80" spans="1:12" ht="16.2" thickTop="1" x14ac:dyDescent="0.3">
      <c r="D80" s="86"/>
      <c r="F80" s="86"/>
      <c r="H80" s="88"/>
      <c r="J80" s="88"/>
      <c r="L80" s="92"/>
    </row>
    <row r="81" spans="1:12" x14ac:dyDescent="0.3">
      <c r="A81" s="70" t="s">
        <v>185</v>
      </c>
      <c r="C81" s="71">
        <v>47</v>
      </c>
      <c r="D81" s="88">
        <f t="shared" ref="D81:I81" si="5">COUNT(D2:D54)</f>
        <v>32</v>
      </c>
      <c r="E81" s="71">
        <f t="shared" si="5"/>
        <v>32</v>
      </c>
      <c r="F81" s="88">
        <f t="shared" si="5"/>
        <v>32</v>
      </c>
      <c r="G81" s="71">
        <f t="shared" si="5"/>
        <v>25</v>
      </c>
      <c r="H81" s="88">
        <f t="shared" si="5"/>
        <v>25</v>
      </c>
      <c r="I81" s="71">
        <f t="shared" si="5"/>
        <v>23</v>
      </c>
      <c r="J81" s="88">
        <f t="shared" ref="J81:L81" si="6">COUNT(J2:J54)</f>
        <v>23</v>
      </c>
      <c r="K81" s="80">
        <f t="shared" si="6"/>
        <v>17</v>
      </c>
      <c r="L81" s="92">
        <f t="shared" si="6"/>
        <v>17</v>
      </c>
    </row>
  </sheetData>
  <sortState xmlns:xlrd2="http://schemas.microsoft.com/office/spreadsheetml/2017/richdata2" ref="A2:L78">
    <sortCondition ref="B2:B78"/>
    <sortCondition ref="A2:A7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Standings</vt:lpstr>
      <vt:lpstr>Miles Logged</vt:lpstr>
      <vt:lpstr>Stats</vt:lpstr>
      <vt:lpstr>'Miles Logged'!Print_Area</vt:lpstr>
      <vt:lpstr>Standings!Print_Area</vt:lpstr>
      <vt:lpstr>'Miles Logged'!Print_Titles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EDRA IN MOTION CHALLENGE</dc:title>
  <dc:subject>2021 EDRA IN MOTION CHALLENGE Submissions</dc:subject>
  <dc:creator>JotForm</dc:creator>
  <cp:keywords>submissions excel jotform</cp:keywords>
  <dc:description>2021 EDRA IN MOTION CHALLENGE Submissions received at jotform.com 1611527333</dc:description>
  <cp:lastModifiedBy>Sue McLain</cp:lastModifiedBy>
  <cp:lastPrinted>2025-01-09T03:24:24Z</cp:lastPrinted>
  <dcterms:created xsi:type="dcterms:W3CDTF">2021-01-24T22:28:53Z</dcterms:created>
  <dcterms:modified xsi:type="dcterms:W3CDTF">2025-01-16T22:52:22Z</dcterms:modified>
  <cp:category>Submissions</cp:category>
</cp:coreProperties>
</file>