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29b39c4c16e461bf/Documents/EDRA/"/>
    </mc:Choice>
  </mc:AlternateContent>
  <xr:revisionPtr revIDLastSave="0" documentId="8_{1EB080FF-6EAC-4DA0-9FBA-B314702DDA2E}" xr6:coauthVersionLast="47" xr6:coauthVersionMax="47" xr10:uidLastSave="{00000000-0000-0000-0000-000000000000}"/>
  <bookViews>
    <workbookView xWindow="-98" yWindow="-98" windowWidth="23236" windowHeight="13875" tabRatio="602" xr2:uid="{00000000-000D-0000-FFFF-FFFF00000000}"/>
  </bookViews>
  <sheets>
    <sheet name="Standings" sheetId="2" r:id="rId1"/>
    <sheet name="Miles Logged" sheetId="1" r:id="rId2"/>
    <sheet name="Stats" sheetId="3" r:id="rId3"/>
  </sheets>
  <externalReferences>
    <externalReference r:id="rId4"/>
  </externalReferences>
  <definedNames>
    <definedName name="_xlnm._FilterDatabase" localSheetId="1" hidden="1">'Miles Logged'!$A$1:$PK$25</definedName>
    <definedName name="_xlnm._FilterDatabase" localSheetId="2" hidden="1">Stats!$A$1:$J$74</definedName>
    <definedName name="_xlnm.Print_Area" localSheetId="1">'Miles Logged'!$B$2:$H$24</definedName>
    <definedName name="_xlnm.Print_Area" localSheetId="0">Standings!$A$1:$X$37</definedName>
    <definedName name="_xlnm.Print_Titles" localSheetId="1">'Miles Logged'!$A:$D,'Miles Logged'!$1:$1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1" i="3" l="1"/>
  <c r="M81" i="3"/>
  <c r="N30" i="3"/>
  <c r="N5" i="3"/>
  <c r="B5" i="3" l="1"/>
  <c r="A5" i="3"/>
  <c r="I24" i="1"/>
  <c r="K23" i="1"/>
  <c r="J23" i="1"/>
  <c r="I23" i="1"/>
  <c r="K22" i="1"/>
  <c r="J22" i="1"/>
  <c r="I22" i="1"/>
  <c r="K21" i="1"/>
  <c r="J21" i="1"/>
  <c r="I21" i="1"/>
  <c r="J20" i="1"/>
  <c r="I20" i="1"/>
  <c r="K20" i="1"/>
  <c r="J19" i="1"/>
  <c r="I19" i="1"/>
  <c r="K18" i="1"/>
  <c r="J18" i="1"/>
  <c r="I18" i="1"/>
  <c r="K17" i="1"/>
  <c r="J17" i="1"/>
  <c r="I17" i="1"/>
  <c r="K16" i="1"/>
  <c r="J16" i="1"/>
  <c r="I16" i="1"/>
  <c r="J15" i="1"/>
  <c r="I15" i="1"/>
  <c r="J14" i="1"/>
  <c r="I14" i="1"/>
  <c r="K13" i="1"/>
  <c r="J13" i="1"/>
  <c r="I13" i="1"/>
  <c r="I12" i="1"/>
  <c r="J12" i="1"/>
  <c r="K12" i="1"/>
  <c r="K11" i="1"/>
  <c r="J11" i="1"/>
  <c r="I11" i="1"/>
  <c r="K10" i="1"/>
  <c r="J10" i="1"/>
  <c r="I10" i="1"/>
  <c r="J9" i="1"/>
  <c r="I9" i="1"/>
  <c r="I8" i="1"/>
  <c r="I7" i="1"/>
  <c r="J7" i="1"/>
  <c r="K7" i="1"/>
  <c r="J6" i="1"/>
  <c r="K6" i="1"/>
  <c r="I6" i="1"/>
  <c r="K5" i="1"/>
  <c r="J5" i="1"/>
  <c r="I5" i="1"/>
  <c r="K4" i="1"/>
  <c r="J4" i="1"/>
  <c r="I4" i="1"/>
  <c r="J3" i="1"/>
  <c r="I3" i="1"/>
  <c r="K2" i="1"/>
  <c r="J2" i="1"/>
  <c r="I2" i="1"/>
  <c r="H22" i="1"/>
  <c r="O69" i="3" s="1"/>
  <c r="P69" i="3" s="1"/>
  <c r="H13" i="1"/>
  <c r="O30" i="3" s="1"/>
  <c r="P30" i="3" s="1"/>
  <c r="H12" i="1"/>
  <c r="O29" i="3" s="1"/>
  <c r="P29" i="3" s="1"/>
  <c r="G15" i="1"/>
  <c r="O36" i="3" s="1"/>
  <c r="P36" i="3" s="1"/>
  <c r="G14" i="1"/>
  <c r="O35" i="3" s="1"/>
  <c r="P35" i="3" s="1"/>
  <c r="G9" i="1"/>
  <c r="O26" i="3" s="1"/>
  <c r="P26" i="3" s="1"/>
  <c r="F23" i="1"/>
  <c r="O70" i="3" s="1"/>
  <c r="P70" i="3" s="1"/>
  <c r="F20" i="1"/>
  <c r="O60" i="3" s="1"/>
  <c r="P60" i="3" s="1"/>
  <c r="F19" i="1"/>
  <c r="O59" i="3" s="1"/>
  <c r="P59" i="3" s="1"/>
  <c r="F16" i="1"/>
  <c r="O41" i="3" s="1"/>
  <c r="P41" i="3" s="1"/>
  <c r="F8" i="1"/>
  <c r="O24" i="3" s="1"/>
  <c r="P24" i="3" s="1"/>
  <c r="F7" i="1"/>
  <c r="O19" i="3" s="1"/>
  <c r="P19" i="3" s="1"/>
  <c r="F6" i="1"/>
  <c r="O18" i="3" s="1"/>
  <c r="P18" i="3" s="1"/>
  <c r="F4" i="1"/>
  <c r="O12" i="3" s="1"/>
  <c r="P12" i="3" s="1"/>
  <c r="E24" i="1"/>
  <c r="O81" i="3" s="1"/>
  <c r="P81" i="3" s="1"/>
  <c r="E21" i="1"/>
  <c r="O62" i="3" s="1"/>
  <c r="P62" i="3" s="1"/>
  <c r="E18" i="1"/>
  <c r="O58" i="3" s="1"/>
  <c r="P58" i="3" s="1"/>
  <c r="E17" i="1"/>
  <c r="O57" i="3" s="1"/>
  <c r="P57" i="3" s="1"/>
  <c r="E11" i="1"/>
  <c r="O28" i="3" s="1"/>
  <c r="P28" i="3" s="1"/>
  <c r="E10" i="1"/>
  <c r="O27" i="3" s="1"/>
  <c r="P27" i="3" s="1"/>
  <c r="E5" i="1"/>
  <c r="O13" i="3" s="1"/>
  <c r="P13" i="3" s="1"/>
  <c r="E3" i="1"/>
  <c r="O8" i="3" s="1"/>
  <c r="P8" i="3" s="1"/>
  <c r="E2" i="1"/>
  <c r="O5" i="3" s="1"/>
  <c r="P5" i="3" s="1"/>
  <c r="L14" i="1" l="1"/>
  <c r="L19" i="1"/>
  <c r="L15" i="1"/>
  <c r="L5" i="1"/>
  <c r="L24" i="1"/>
  <c r="L17" i="1"/>
  <c r="L4" i="1"/>
  <c r="L18" i="1"/>
  <c r="L22" i="1"/>
  <c r="L9" i="1"/>
  <c r="L16" i="1"/>
  <c r="L20" i="1"/>
  <c r="L7" i="1"/>
  <c r="L11" i="1"/>
  <c r="L21" i="1"/>
  <c r="L13" i="1"/>
  <c r="L12" i="1"/>
  <c r="L10" i="1"/>
  <c r="L2" i="1"/>
  <c r="L25" i="1" l="1"/>
  <c r="NN3" i="1"/>
  <c r="NO3" i="1"/>
  <c r="NP3" i="1"/>
  <c r="NQ3" i="1"/>
  <c r="NR3" i="1"/>
  <c r="NS3" i="1"/>
  <c r="NT3" i="1"/>
  <c r="NU3" i="1"/>
  <c r="NV3" i="1"/>
  <c r="NW3" i="1"/>
  <c r="NX3" i="1"/>
  <c r="NY3" i="1"/>
  <c r="NN4" i="1"/>
  <c r="NO4" i="1"/>
  <c r="NP4" i="1"/>
  <c r="NQ4" i="1"/>
  <c r="NR4" i="1"/>
  <c r="NS4" i="1"/>
  <c r="NT4" i="1"/>
  <c r="NU4" i="1"/>
  <c r="NV4" i="1"/>
  <c r="NW4" i="1"/>
  <c r="NX4" i="1"/>
  <c r="NY4" i="1"/>
  <c r="NN5" i="1"/>
  <c r="NO5" i="1"/>
  <c r="NP5" i="1"/>
  <c r="NQ5" i="1"/>
  <c r="NR5" i="1"/>
  <c r="NS5" i="1"/>
  <c r="NT5" i="1"/>
  <c r="NU5" i="1"/>
  <c r="NV5" i="1"/>
  <c r="NW5" i="1"/>
  <c r="NX5" i="1"/>
  <c r="NY5" i="1"/>
  <c r="NN6" i="1"/>
  <c r="NO6" i="1"/>
  <c r="NP6" i="1"/>
  <c r="NQ6" i="1"/>
  <c r="NR6" i="1"/>
  <c r="NS6" i="1"/>
  <c r="NT6" i="1"/>
  <c r="NU6" i="1"/>
  <c r="NV6" i="1"/>
  <c r="NW6" i="1"/>
  <c r="NX6" i="1"/>
  <c r="NY6" i="1"/>
  <c r="NN7" i="1"/>
  <c r="NO7" i="1"/>
  <c r="NP7" i="1"/>
  <c r="NQ7" i="1"/>
  <c r="NR7" i="1"/>
  <c r="NS7" i="1"/>
  <c r="NT7" i="1"/>
  <c r="NU7" i="1"/>
  <c r="NV7" i="1"/>
  <c r="NW7" i="1"/>
  <c r="NX7" i="1"/>
  <c r="NY7" i="1"/>
  <c r="NN8" i="1"/>
  <c r="NO8" i="1"/>
  <c r="NP8" i="1"/>
  <c r="NQ8" i="1"/>
  <c r="NR8" i="1"/>
  <c r="NS8" i="1"/>
  <c r="NT8" i="1"/>
  <c r="NU8" i="1"/>
  <c r="NV8" i="1"/>
  <c r="NW8" i="1"/>
  <c r="NX8" i="1"/>
  <c r="NY8" i="1"/>
  <c r="NN9" i="1"/>
  <c r="NO9" i="1"/>
  <c r="NP9" i="1"/>
  <c r="NQ9" i="1"/>
  <c r="NR9" i="1"/>
  <c r="NS9" i="1"/>
  <c r="NT9" i="1"/>
  <c r="NU9" i="1"/>
  <c r="NV9" i="1"/>
  <c r="NW9" i="1"/>
  <c r="NX9" i="1"/>
  <c r="NY9" i="1"/>
  <c r="NN10" i="1"/>
  <c r="NO10" i="1"/>
  <c r="NP10" i="1"/>
  <c r="NQ10" i="1"/>
  <c r="NR10" i="1"/>
  <c r="NS10" i="1"/>
  <c r="NT10" i="1"/>
  <c r="NU10" i="1"/>
  <c r="NV10" i="1"/>
  <c r="NW10" i="1"/>
  <c r="NX10" i="1"/>
  <c r="NY10" i="1"/>
  <c r="NN11" i="1"/>
  <c r="NO11" i="1"/>
  <c r="NP11" i="1"/>
  <c r="NQ11" i="1"/>
  <c r="NR11" i="1"/>
  <c r="NS11" i="1"/>
  <c r="NT11" i="1"/>
  <c r="NU11" i="1"/>
  <c r="NV11" i="1"/>
  <c r="NW11" i="1"/>
  <c r="NX11" i="1"/>
  <c r="NY11" i="1"/>
  <c r="NN12" i="1"/>
  <c r="NO12" i="1"/>
  <c r="NP12" i="1"/>
  <c r="NQ12" i="1"/>
  <c r="NR12" i="1"/>
  <c r="NS12" i="1"/>
  <c r="NT12" i="1"/>
  <c r="NU12" i="1"/>
  <c r="NV12" i="1"/>
  <c r="NW12" i="1"/>
  <c r="NX12" i="1"/>
  <c r="NY12" i="1"/>
  <c r="NN13" i="1"/>
  <c r="NO13" i="1"/>
  <c r="NP13" i="1"/>
  <c r="NQ13" i="1"/>
  <c r="NR13" i="1"/>
  <c r="NS13" i="1"/>
  <c r="NT13" i="1"/>
  <c r="NU13" i="1"/>
  <c r="NV13" i="1"/>
  <c r="NW13" i="1"/>
  <c r="NX13" i="1"/>
  <c r="NY13" i="1"/>
  <c r="NN14" i="1"/>
  <c r="NO14" i="1"/>
  <c r="NP14" i="1"/>
  <c r="NQ14" i="1"/>
  <c r="NR14" i="1"/>
  <c r="NS14" i="1"/>
  <c r="NT14" i="1"/>
  <c r="NU14" i="1"/>
  <c r="NV14" i="1"/>
  <c r="NW14" i="1"/>
  <c r="NX14" i="1"/>
  <c r="NY14" i="1"/>
  <c r="NN15" i="1"/>
  <c r="NO15" i="1"/>
  <c r="NP15" i="1"/>
  <c r="NQ15" i="1"/>
  <c r="NR15" i="1"/>
  <c r="NS15" i="1"/>
  <c r="NT15" i="1"/>
  <c r="NU15" i="1"/>
  <c r="NV15" i="1"/>
  <c r="NW15" i="1"/>
  <c r="NX15" i="1"/>
  <c r="NY15" i="1"/>
  <c r="NN16" i="1"/>
  <c r="NO16" i="1"/>
  <c r="NP16" i="1"/>
  <c r="NQ16" i="1"/>
  <c r="NR16" i="1"/>
  <c r="NS16" i="1"/>
  <c r="NT16" i="1"/>
  <c r="NU16" i="1"/>
  <c r="NV16" i="1"/>
  <c r="NW16" i="1"/>
  <c r="NX16" i="1"/>
  <c r="NY16" i="1"/>
  <c r="NN17" i="1"/>
  <c r="NO17" i="1"/>
  <c r="NP17" i="1"/>
  <c r="NQ17" i="1"/>
  <c r="NR17" i="1"/>
  <c r="NS17" i="1"/>
  <c r="NT17" i="1"/>
  <c r="NU17" i="1"/>
  <c r="NV17" i="1"/>
  <c r="NW17" i="1"/>
  <c r="NX17" i="1"/>
  <c r="NY17" i="1"/>
  <c r="NN18" i="1"/>
  <c r="NO18" i="1"/>
  <c r="NP18" i="1"/>
  <c r="NQ18" i="1"/>
  <c r="NR18" i="1"/>
  <c r="NS18" i="1"/>
  <c r="NT18" i="1"/>
  <c r="NU18" i="1"/>
  <c r="NV18" i="1"/>
  <c r="NW18" i="1"/>
  <c r="NX18" i="1"/>
  <c r="NY18" i="1"/>
  <c r="NN19" i="1"/>
  <c r="NO19" i="1"/>
  <c r="NP19" i="1"/>
  <c r="NQ19" i="1"/>
  <c r="NR19" i="1"/>
  <c r="NS19" i="1"/>
  <c r="NT19" i="1"/>
  <c r="NU19" i="1"/>
  <c r="NV19" i="1"/>
  <c r="NW19" i="1"/>
  <c r="NX19" i="1"/>
  <c r="NY19" i="1"/>
  <c r="NN20" i="1"/>
  <c r="NO20" i="1"/>
  <c r="NP20" i="1"/>
  <c r="NQ20" i="1"/>
  <c r="NR20" i="1"/>
  <c r="NS20" i="1"/>
  <c r="NT20" i="1"/>
  <c r="NU20" i="1"/>
  <c r="NV20" i="1"/>
  <c r="NW20" i="1"/>
  <c r="NX20" i="1"/>
  <c r="NY20" i="1"/>
  <c r="NN21" i="1"/>
  <c r="NO21" i="1"/>
  <c r="NP21" i="1"/>
  <c r="NQ21" i="1"/>
  <c r="NR21" i="1"/>
  <c r="NS21" i="1"/>
  <c r="NT21" i="1"/>
  <c r="NU21" i="1"/>
  <c r="NV21" i="1"/>
  <c r="NW21" i="1"/>
  <c r="NX21" i="1"/>
  <c r="NY21" i="1"/>
  <c r="NN22" i="1"/>
  <c r="NO22" i="1"/>
  <c r="NP22" i="1"/>
  <c r="NQ22" i="1"/>
  <c r="NR22" i="1"/>
  <c r="NS22" i="1"/>
  <c r="NT22" i="1"/>
  <c r="NU22" i="1"/>
  <c r="NV22" i="1"/>
  <c r="NW22" i="1"/>
  <c r="NX22" i="1"/>
  <c r="NY22" i="1"/>
  <c r="NN23" i="1"/>
  <c r="NO23" i="1"/>
  <c r="NP23" i="1"/>
  <c r="NQ23" i="1"/>
  <c r="NR23" i="1"/>
  <c r="NS23" i="1"/>
  <c r="NT23" i="1"/>
  <c r="NU23" i="1"/>
  <c r="NV23" i="1"/>
  <c r="NW23" i="1"/>
  <c r="NX23" i="1"/>
  <c r="NY23" i="1"/>
  <c r="NN24" i="1"/>
  <c r="NO24" i="1"/>
  <c r="NP24" i="1"/>
  <c r="NQ24" i="1"/>
  <c r="NR24" i="1"/>
  <c r="NS24" i="1"/>
  <c r="NT24" i="1"/>
  <c r="NU24" i="1"/>
  <c r="NV24" i="1"/>
  <c r="NW24" i="1"/>
  <c r="NX24" i="1"/>
  <c r="NY24" i="1"/>
  <c r="NN25" i="1"/>
  <c r="NO25" i="1"/>
  <c r="NP25" i="1"/>
  <c r="NQ25" i="1"/>
  <c r="NR25" i="1"/>
  <c r="NS25" i="1"/>
  <c r="NT25" i="1"/>
  <c r="NU25" i="1"/>
  <c r="NV25" i="1"/>
  <c r="NW25" i="1"/>
  <c r="NX25" i="1"/>
  <c r="NY25" i="1"/>
  <c r="NY2" i="1"/>
  <c r="NX2" i="1"/>
  <c r="NW2" i="1"/>
  <c r="NV2" i="1"/>
  <c r="NU2" i="1"/>
  <c r="NT2" i="1"/>
  <c r="NS2" i="1"/>
  <c r="NR2" i="1"/>
  <c r="NQ2" i="1"/>
  <c r="NP2" i="1"/>
  <c r="NO2" i="1"/>
  <c r="NN2" i="1"/>
  <c r="CZ26" i="1"/>
  <c r="CY26" i="1"/>
  <c r="CX26" i="1"/>
  <c r="CW26" i="1"/>
  <c r="CV26" i="1"/>
  <c r="CU2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N1" i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s="1"/>
  <c r="BE1" i="1" s="1"/>
  <c r="BF1" i="1" s="1"/>
  <c r="BG1" i="1" s="1"/>
  <c r="BH1" i="1" s="1"/>
  <c r="BI1" i="1" s="1"/>
  <c r="BJ1" i="1" s="1"/>
  <c r="BK1" i="1" s="1"/>
  <c r="BL1" i="1" s="1"/>
  <c r="BM1" i="1" s="1"/>
  <c r="BN1" i="1" s="1"/>
  <c r="BO1" i="1" s="1"/>
  <c r="BP1" i="1" s="1"/>
  <c r="BQ1" i="1" s="1"/>
  <c r="BR1" i="1" s="1"/>
  <c r="BS1" i="1" s="1"/>
  <c r="BT1" i="1" s="1"/>
  <c r="BU1" i="1" s="1"/>
  <c r="BV1" i="1" s="1"/>
  <c r="BW1" i="1" s="1"/>
  <c r="BX1" i="1" s="1"/>
  <c r="BY1" i="1" s="1"/>
  <c r="BZ1" i="1" s="1"/>
  <c r="CA1" i="1" s="1"/>
  <c r="CB1" i="1" s="1"/>
  <c r="CC1" i="1" s="1"/>
  <c r="CD1" i="1" s="1"/>
  <c r="CE1" i="1" s="1"/>
  <c r="CF1" i="1" s="1"/>
  <c r="CG1" i="1" s="1"/>
  <c r="CH1" i="1" s="1"/>
  <c r="CI1" i="1" s="1"/>
  <c r="CJ1" i="1" s="1"/>
  <c r="CK1" i="1" s="1"/>
  <c r="CL1" i="1" s="1"/>
  <c r="CM1" i="1" s="1"/>
  <c r="CN1" i="1" s="1"/>
  <c r="CO1" i="1" s="1"/>
  <c r="CP1" i="1" s="1"/>
  <c r="CQ1" i="1" s="1"/>
  <c r="CR1" i="1" s="1"/>
  <c r="CS1" i="1" s="1"/>
  <c r="CT1" i="1" s="1"/>
  <c r="CU1" i="1" s="1"/>
  <c r="CV1" i="1" s="1"/>
  <c r="CW1" i="1" s="1"/>
  <c r="CX1" i="1" s="1"/>
  <c r="CY1" i="1" s="1"/>
  <c r="CZ1" i="1" s="1"/>
  <c r="DA1" i="1" s="1"/>
  <c r="O99" i="3"/>
  <c r="NZ15" i="1" l="1"/>
  <c r="C36" i="1"/>
  <c r="C37" i="1"/>
  <c r="C35" i="1"/>
  <c r="NO26" i="1"/>
  <c r="NN26" i="1"/>
  <c r="NZ25" i="1"/>
  <c r="P99" i="3"/>
  <c r="P97" i="3" s="1"/>
  <c r="O97" i="3"/>
  <c r="NZ3" i="1"/>
  <c r="D99" i="3"/>
  <c r="D97" i="3" s="1"/>
  <c r="E99" i="3"/>
  <c r="F99" i="3"/>
  <c r="F97" i="3" s="1"/>
  <c r="G99" i="3"/>
  <c r="H99" i="3"/>
  <c r="H97" i="3" s="1"/>
  <c r="I99" i="3"/>
  <c r="J99" i="3"/>
  <c r="J97" i="3" s="1"/>
  <c r="K99" i="3"/>
  <c r="L99" i="3"/>
  <c r="L97" i="3" s="1"/>
  <c r="C99" i="3"/>
  <c r="D37" i="1" l="1"/>
  <c r="D36" i="1"/>
  <c r="D35" i="1"/>
  <c r="L3" i="1"/>
  <c r="E97" i="3"/>
  <c r="G97" i="3"/>
  <c r="I97" i="3"/>
  <c r="K97" i="3"/>
  <c r="C97" i="3"/>
  <c r="NZ4" i="1" l="1"/>
  <c r="NZ5" i="1"/>
  <c r="NZ6" i="1"/>
  <c r="NZ7" i="1"/>
  <c r="NZ8" i="1"/>
  <c r="NZ9" i="1"/>
  <c r="NZ10" i="1"/>
  <c r="NZ11" i="1"/>
  <c r="NZ12" i="1"/>
  <c r="NZ13" i="1"/>
  <c r="NZ14" i="1"/>
  <c r="NZ16" i="1"/>
  <c r="NZ17" i="1"/>
  <c r="NZ18" i="1"/>
  <c r="NZ19" i="1"/>
  <c r="NZ20" i="1"/>
  <c r="NZ21" i="1"/>
  <c r="NZ22" i="1"/>
  <c r="NZ23" i="1"/>
  <c r="NZ24" i="1"/>
  <c r="NZ2" i="1"/>
  <c r="L8" i="1" l="1"/>
  <c r="K26" i="1" l="1"/>
  <c r="H26" i="1"/>
  <c r="G26" i="1"/>
  <c r="I26" i="1"/>
  <c r="E26" i="1"/>
  <c r="L6" i="1"/>
  <c r="J26" i="1"/>
  <c r="F26" i="1"/>
  <c r="L23" i="1"/>
  <c r="C30" i="1" l="1"/>
  <c r="D30" i="1"/>
  <c r="N99" i="3"/>
  <c r="N97" i="3" s="1"/>
  <c r="M99" i="3"/>
  <c r="M97" i="3"/>
  <c r="NX26" i="1"/>
  <c r="DA26" i="1" l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FP26" i="1"/>
  <c r="FQ26" i="1"/>
  <c r="FR26" i="1"/>
  <c r="FS26" i="1"/>
  <c r="FT26" i="1"/>
  <c r="FU26" i="1"/>
  <c r="FV26" i="1"/>
  <c r="FW26" i="1"/>
  <c r="FX26" i="1"/>
  <c r="FY26" i="1"/>
  <c r="FZ26" i="1"/>
  <c r="GA26" i="1"/>
  <c r="GB26" i="1"/>
  <c r="GC26" i="1"/>
  <c r="GD26" i="1"/>
  <c r="GE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GY26" i="1"/>
  <c r="GZ26" i="1"/>
  <c r="HA26" i="1"/>
  <c r="HB26" i="1"/>
  <c r="HC26" i="1"/>
  <c r="HD26" i="1"/>
  <c r="HE26" i="1"/>
  <c r="HF26" i="1"/>
  <c r="HG26" i="1"/>
  <c r="HH26" i="1"/>
  <c r="HI26" i="1"/>
  <c r="HJ26" i="1"/>
  <c r="HK26" i="1"/>
  <c r="HL26" i="1"/>
  <c r="HM26" i="1"/>
  <c r="HN26" i="1"/>
  <c r="HO26" i="1"/>
  <c r="HP26" i="1"/>
  <c r="HQ26" i="1"/>
  <c r="HR26" i="1"/>
  <c r="HS26" i="1"/>
  <c r="HT26" i="1"/>
  <c r="HU26" i="1"/>
  <c r="HV26" i="1"/>
  <c r="HW26" i="1"/>
  <c r="HX26" i="1"/>
  <c r="HY26" i="1"/>
  <c r="HZ26" i="1"/>
  <c r="IA26" i="1"/>
  <c r="IB26" i="1"/>
  <c r="IC26" i="1"/>
  <c r="ID26" i="1"/>
  <c r="IE26" i="1"/>
  <c r="IF26" i="1"/>
  <c r="IG26" i="1"/>
  <c r="IH26" i="1"/>
  <c r="II26" i="1"/>
  <c r="IJ26" i="1"/>
  <c r="IK26" i="1"/>
  <c r="IL26" i="1"/>
  <c r="IM26" i="1"/>
  <c r="IN26" i="1"/>
  <c r="IO26" i="1"/>
  <c r="IP26" i="1"/>
  <c r="IQ26" i="1"/>
  <c r="IR26" i="1"/>
  <c r="IS26" i="1"/>
  <c r="IT26" i="1"/>
  <c r="IU26" i="1"/>
  <c r="IV26" i="1"/>
  <c r="IW26" i="1"/>
  <c r="IX26" i="1"/>
  <c r="IY26" i="1"/>
  <c r="IZ26" i="1"/>
  <c r="JA26" i="1"/>
  <c r="JB26" i="1"/>
  <c r="JC26" i="1"/>
  <c r="JD26" i="1"/>
  <c r="JE26" i="1"/>
  <c r="JF26" i="1"/>
  <c r="JG26" i="1"/>
  <c r="JH26" i="1"/>
  <c r="JI26" i="1"/>
  <c r="JJ26" i="1"/>
  <c r="JK26" i="1"/>
  <c r="JL26" i="1"/>
  <c r="JM26" i="1"/>
  <c r="JN26" i="1"/>
  <c r="JO26" i="1"/>
  <c r="JP26" i="1"/>
  <c r="JQ26" i="1"/>
  <c r="JR26" i="1"/>
  <c r="JS26" i="1"/>
  <c r="JT26" i="1"/>
  <c r="JU26" i="1"/>
  <c r="JV26" i="1"/>
  <c r="JW26" i="1"/>
  <c r="JX26" i="1"/>
  <c r="JY26" i="1"/>
  <c r="JZ26" i="1"/>
  <c r="KA26" i="1"/>
  <c r="KB26" i="1"/>
  <c r="KC26" i="1"/>
  <c r="KD26" i="1"/>
  <c r="KE26" i="1"/>
  <c r="KF26" i="1"/>
  <c r="KG26" i="1"/>
  <c r="KH26" i="1"/>
  <c r="KI26" i="1"/>
  <c r="KJ26" i="1"/>
  <c r="KK26" i="1"/>
  <c r="KL26" i="1"/>
  <c r="KM26" i="1"/>
  <c r="KN26" i="1"/>
  <c r="KO26" i="1"/>
  <c r="KP26" i="1"/>
  <c r="KQ26" i="1"/>
  <c r="KR26" i="1"/>
  <c r="KS26" i="1"/>
  <c r="KT26" i="1"/>
  <c r="KU26" i="1"/>
  <c r="KV26" i="1"/>
  <c r="KW26" i="1"/>
  <c r="KX26" i="1"/>
  <c r="KY26" i="1"/>
  <c r="KZ26" i="1"/>
  <c r="LA26" i="1"/>
  <c r="LB26" i="1"/>
  <c r="LC26" i="1"/>
  <c r="LD26" i="1"/>
  <c r="LE26" i="1"/>
  <c r="LF26" i="1"/>
  <c r="LG26" i="1"/>
  <c r="LH26" i="1"/>
  <c r="LI26" i="1"/>
  <c r="LJ26" i="1"/>
  <c r="LK26" i="1"/>
  <c r="LL26" i="1"/>
  <c r="LM26" i="1"/>
  <c r="LN26" i="1"/>
  <c r="LO26" i="1"/>
  <c r="LP26" i="1"/>
  <c r="LQ26" i="1"/>
  <c r="LR26" i="1"/>
  <c r="LS26" i="1"/>
  <c r="LT26" i="1"/>
  <c r="LU26" i="1"/>
  <c r="LV26" i="1"/>
  <c r="LW26" i="1"/>
  <c r="LX26" i="1"/>
  <c r="LY26" i="1"/>
  <c r="LZ26" i="1"/>
  <c r="MA26" i="1"/>
  <c r="MB26" i="1"/>
  <c r="MC26" i="1"/>
  <c r="MD26" i="1"/>
  <c r="ME26" i="1"/>
  <c r="MF26" i="1"/>
  <c r="MG26" i="1"/>
  <c r="MH26" i="1"/>
  <c r="MI26" i="1"/>
  <c r="MJ26" i="1"/>
  <c r="MK26" i="1"/>
  <c r="ML26" i="1"/>
  <c r="MM26" i="1"/>
  <c r="MN26" i="1"/>
  <c r="MO26" i="1"/>
  <c r="MP26" i="1"/>
  <c r="MQ26" i="1"/>
  <c r="MR26" i="1"/>
  <c r="MS26" i="1"/>
  <c r="MT26" i="1"/>
  <c r="MU26" i="1"/>
  <c r="MV26" i="1"/>
  <c r="MW26" i="1"/>
  <c r="MX26" i="1"/>
  <c r="MY26" i="1"/>
  <c r="MZ26" i="1"/>
  <c r="NA26" i="1"/>
  <c r="NB26" i="1"/>
  <c r="NC26" i="1"/>
  <c r="ND26" i="1"/>
  <c r="NE26" i="1"/>
  <c r="NF26" i="1"/>
  <c r="NG26" i="1"/>
  <c r="NH26" i="1"/>
  <c r="NI26" i="1"/>
  <c r="NJ26" i="1"/>
  <c r="NK26" i="1"/>
  <c r="NL26" i="1"/>
  <c r="NM26" i="1"/>
  <c r="C40" i="1" l="1"/>
  <c r="C43" i="1"/>
  <c r="C45" i="1"/>
  <c r="C41" i="1"/>
  <c r="C39" i="1"/>
  <c r="C46" i="1"/>
  <c r="C44" i="1"/>
  <c r="C42" i="1"/>
  <c r="C38" i="1"/>
  <c r="C31" i="1"/>
  <c r="H28" i="1"/>
  <c r="DB1" i="1"/>
  <c r="DC1" i="1" s="1"/>
  <c r="DD1" i="1" s="1"/>
  <c r="DE1" i="1" s="1"/>
  <c r="DF1" i="1" s="1"/>
  <c r="DG1" i="1" s="1"/>
  <c r="DH1" i="1" s="1"/>
  <c r="DI1" i="1" s="1"/>
  <c r="DJ1" i="1" s="1"/>
  <c r="DK1" i="1" s="1"/>
  <c r="DL1" i="1" s="1"/>
  <c r="DM1" i="1" s="1"/>
  <c r="DN1" i="1" s="1"/>
  <c r="DO1" i="1" s="1"/>
  <c r="DP1" i="1" s="1"/>
  <c r="DQ1" i="1" s="1"/>
  <c r="DR1" i="1" s="1"/>
  <c r="DS1" i="1" s="1"/>
  <c r="DT1" i="1" s="1"/>
  <c r="DU1" i="1" s="1"/>
  <c r="DV1" i="1" s="1"/>
  <c r="DW1" i="1" s="1"/>
  <c r="DX1" i="1" s="1"/>
  <c r="DY1" i="1" s="1"/>
  <c r="DZ1" i="1" s="1"/>
  <c r="EA1" i="1" s="1"/>
  <c r="EB1" i="1" s="1"/>
  <c r="EC1" i="1" s="1"/>
  <c r="ED1" i="1" s="1"/>
  <c r="EE1" i="1" s="1"/>
  <c r="EF1" i="1" s="1"/>
  <c r="EG1" i="1" s="1"/>
  <c r="EH1" i="1" s="1"/>
  <c r="EI1" i="1" s="1"/>
  <c r="EJ1" i="1" s="1"/>
  <c r="EK1" i="1" s="1"/>
  <c r="EL1" i="1" s="1"/>
  <c r="EM1" i="1" s="1"/>
  <c r="EN1" i="1" s="1"/>
  <c r="EO1" i="1" s="1"/>
  <c r="EP1" i="1" s="1"/>
  <c r="EQ1" i="1" s="1"/>
  <c r="ER1" i="1" s="1"/>
  <c r="ES1" i="1" s="1"/>
  <c r="ET1" i="1" s="1"/>
  <c r="EU1" i="1" s="1"/>
  <c r="EV1" i="1" s="1"/>
  <c r="EW1" i="1" s="1"/>
  <c r="EX1" i="1" s="1"/>
  <c r="EY1" i="1" s="1"/>
  <c r="EZ1" i="1" s="1"/>
  <c r="FA1" i="1" s="1"/>
  <c r="FB1" i="1" s="1"/>
  <c r="FC1" i="1" s="1"/>
  <c r="FD1" i="1" s="1"/>
  <c r="FE1" i="1" s="1"/>
  <c r="FF1" i="1" s="1"/>
  <c r="FG1" i="1" s="1"/>
  <c r="FH1" i="1" s="1"/>
  <c r="FI1" i="1" s="1"/>
  <c r="FJ1" i="1" s="1"/>
  <c r="FK1" i="1" s="1"/>
  <c r="FL1" i="1" s="1"/>
  <c r="FM1" i="1" s="1"/>
  <c r="FN1" i="1" s="1"/>
  <c r="FO1" i="1" s="1"/>
  <c r="FP1" i="1" s="1"/>
  <c r="FQ1" i="1" s="1"/>
  <c r="FR1" i="1" s="1"/>
  <c r="FS1" i="1" s="1"/>
  <c r="FT1" i="1" s="1"/>
  <c r="FU1" i="1" s="1"/>
  <c r="FV1" i="1" s="1"/>
  <c r="FW1" i="1" s="1"/>
  <c r="FX1" i="1" s="1"/>
  <c r="FY1" i="1" s="1"/>
  <c r="FZ1" i="1" s="1"/>
  <c r="GA1" i="1" s="1"/>
  <c r="GB1" i="1" s="1"/>
  <c r="GC1" i="1" s="1"/>
  <c r="GD1" i="1" s="1"/>
  <c r="GE1" i="1" s="1"/>
  <c r="GF1" i="1" s="1"/>
  <c r="GG1" i="1" s="1"/>
  <c r="GH1" i="1" s="1"/>
  <c r="GI1" i="1" s="1"/>
  <c r="GJ1" i="1" s="1"/>
  <c r="GK1" i="1" s="1"/>
  <c r="GL1" i="1" s="1"/>
  <c r="GM1" i="1" s="1"/>
  <c r="GN1" i="1" s="1"/>
  <c r="GO1" i="1" s="1"/>
  <c r="GP1" i="1" s="1"/>
  <c r="GQ1" i="1" s="1"/>
  <c r="GR1" i="1" s="1"/>
  <c r="GS1" i="1" s="1"/>
  <c r="GT1" i="1" s="1"/>
  <c r="GU1" i="1" s="1"/>
  <c r="GV1" i="1" s="1"/>
  <c r="GW1" i="1" s="1"/>
  <c r="GX1" i="1" s="1"/>
  <c r="GY1" i="1" s="1"/>
  <c r="GZ1" i="1" s="1"/>
  <c r="HA1" i="1" s="1"/>
  <c r="HB1" i="1" s="1"/>
  <c r="HC1" i="1" s="1"/>
  <c r="HD1" i="1" s="1"/>
  <c r="HE1" i="1" s="1"/>
  <c r="HF1" i="1" s="1"/>
  <c r="HG1" i="1" s="1"/>
  <c r="HH1" i="1" s="1"/>
  <c r="HI1" i="1" s="1"/>
  <c r="HJ1" i="1" s="1"/>
  <c r="HK1" i="1" s="1"/>
  <c r="HL1" i="1" s="1"/>
  <c r="HM1" i="1" s="1"/>
  <c r="HN1" i="1" s="1"/>
  <c r="HO1" i="1" s="1"/>
  <c r="HP1" i="1" s="1"/>
  <c r="HQ1" i="1" s="1"/>
  <c r="HR1" i="1" s="1"/>
  <c r="HS1" i="1" s="1"/>
  <c r="HT1" i="1" s="1"/>
  <c r="HU1" i="1" s="1"/>
  <c r="HV1" i="1" s="1"/>
  <c r="HW1" i="1" s="1"/>
  <c r="HX1" i="1" s="1"/>
  <c r="HY1" i="1" s="1"/>
  <c r="HZ1" i="1" s="1"/>
  <c r="IA1" i="1" s="1"/>
  <c r="IB1" i="1" s="1"/>
  <c r="IC1" i="1" s="1"/>
  <c r="ID1" i="1" s="1"/>
  <c r="IE1" i="1" s="1"/>
  <c r="IF1" i="1" s="1"/>
  <c r="IG1" i="1" s="1"/>
  <c r="IH1" i="1" s="1"/>
  <c r="II1" i="1" s="1"/>
  <c r="IJ1" i="1" s="1"/>
  <c r="IK1" i="1" s="1"/>
  <c r="IL1" i="1" s="1"/>
  <c r="IM1" i="1" s="1"/>
  <c r="IN1" i="1" s="1"/>
  <c r="IO1" i="1" s="1"/>
  <c r="IP1" i="1" s="1"/>
  <c r="IQ1" i="1" s="1"/>
  <c r="IR1" i="1" s="1"/>
  <c r="IS1" i="1" s="1"/>
  <c r="IT1" i="1" s="1"/>
  <c r="IU1" i="1" s="1"/>
  <c r="IV1" i="1" s="1"/>
  <c r="IW1" i="1" s="1"/>
  <c r="IX1" i="1" s="1"/>
  <c r="IY1" i="1" s="1"/>
  <c r="IZ1" i="1" s="1"/>
  <c r="JA1" i="1" s="1"/>
  <c r="JB1" i="1" s="1"/>
  <c r="JC1" i="1" s="1"/>
  <c r="JD1" i="1" s="1"/>
  <c r="JE1" i="1" s="1"/>
  <c r="JF1" i="1" s="1"/>
  <c r="JG1" i="1" s="1"/>
  <c r="JH1" i="1" s="1"/>
  <c r="JI1" i="1" s="1"/>
  <c r="JJ1" i="1" s="1"/>
  <c r="JK1" i="1" s="1"/>
  <c r="JL1" i="1" s="1"/>
  <c r="JM1" i="1" s="1"/>
  <c r="JN1" i="1" s="1"/>
  <c r="JO1" i="1" s="1"/>
  <c r="JP1" i="1" s="1"/>
  <c r="JQ1" i="1" s="1"/>
  <c r="JR1" i="1" s="1"/>
  <c r="JS1" i="1" s="1"/>
  <c r="JT1" i="1" s="1"/>
  <c r="JU1" i="1" s="1"/>
  <c r="JV1" i="1" s="1"/>
  <c r="JW1" i="1" s="1"/>
  <c r="JX1" i="1" s="1"/>
  <c r="JY1" i="1" s="1"/>
  <c r="JZ1" i="1" s="1"/>
  <c r="KA1" i="1" s="1"/>
  <c r="KB1" i="1" s="1"/>
  <c r="KC1" i="1" s="1"/>
  <c r="KD1" i="1" s="1"/>
  <c r="KE1" i="1" s="1"/>
  <c r="KF1" i="1" s="1"/>
  <c r="KG1" i="1" s="1"/>
  <c r="KH1" i="1" s="1"/>
  <c r="KI1" i="1" s="1"/>
  <c r="KJ1" i="1" s="1"/>
  <c r="KK1" i="1" s="1"/>
  <c r="KL1" i="1" s="1"/>
  <c r="KM1" i="1" s="1"/>
  <c r="KN1" i="1" s="1"/>
  <c r="KO1" i="1" s="1"/>
  <c r="KP1" i="1" s="1"/>
  <c r="KQ1" i="1" s="1"/>
  <c r="KR1" i="1" s="1"/>
  <c r="KS1" i="1" s="1"/>
  <c r="KT1" i="1" s="1"/>
  <c r="KU1" i="1" s="1"/>
  <c r="KV1" i="1" s="1"/>
  <c r="KW1" i="1" s="1"/>
  <c r="KX1" i="1" s="1"/>
  <c r="KY1" i="1" s="1"/>
  <c r="KZ1" i="1" s="1"/>
  <c r="LA1" i="1" s="1"/>
  <c r="LB1" i="1" s="1"/>
  <c r="LC1" i="1" s="1"/>
  <c r="LD1" i="1" s="1"/>
  <c r="LE1" i="1" s="1"/>
  <c r="LF1" i="1" s="1"/>
  <c r="LG1" i="1" s="1"/>
  <c r="LH1" i="1" s="1"/>
  <c r="LI1" i="1" s="1"/>
  <c r="LJ1" i="1" s="1"/>
  <c r="LK1" i="1" s="1"/>
  <c r="LL1" i="1" s="1"/>
  <c r="LM1" i="1" s="1"/>
  <c r="LN1" i="1" s="1"/>
  <c r="LO1" i="1" s="1"/>
  <c r="LP1" i="1" s="1"/>
  <c r="LQ1" i="1" s="1"/>
  <c r="LR1" i="1" s="1"/>
  <c r="LS1" i="1" s="1"/>
  <c r="LT1" i="1" s="1"/>
  <c r="LU1" i="1" s="1"/>
  <c r="LV1" i="1" s="1"/>
  <c r="LW1" i="1" s="1"/>
  <c r="LX1" i="1" s="1"/>
  <c r="LY1" i="1" s="1"/>
  <c r="LZ1" i="1" s="1"/>
  <c r="MA1" i="1" s="1"/>
  <c r="MB1" i="1" s="1"/>
  <c r="MC1" i="1" s="1"/>
  <c r="MD1" i="1" s="1"/>
  <c r="ME1" i="1" s="1"/>
  <c r="MF1" i="1" s="1"/>
  <c r="MG1" i="1" s="1"/>
  <c r="MH1" i="1" s="1"/>
  <c r="MI1" i="1" s="1"/>
  <c r="MJ1" i="1" s="1"/>
  <c r="MK1" i="1" s="1"/>
  <c r="ML1" i="1" s="1"/>
  <c r="MM1" i="1" s="1"/>
  <c r="MN1" i="1" s="1"/>
  <c r="MO1" i="1" s="1"/>
  <c r="MP1" i="1" s="1"/>
  <c r="MQ1" i="1" s="1"/>
  <c r="MR1" i="1" s="1"/>
  <c r="MS1" i="1" s="1"/>
  <c r="MT1" i="1" s="1"/>
  <c r="MU1" i="1" s="1"/>
  <c r="MV1" i="1" s="1"/>
  <c r="MW1" i="1" s="1"/>
  <c r="MX1" i="1" s="1"/>
  <c r="MY1" i="1" s="1"/>
  <c r="MZ1" i="1" s="1"/>
  <c r="NA1" i="1" s="1"/>
  <c r="NB1" i="1" s="1"/>
  <c r="NC1" i="1" s="1"/>
  <c r="ND1" i="1" s="1"/>
  <c r="NE1" i="1" s="1"/>
  <c r="NF1" i="1" s="1"/>
  <c r="NG1" i="1" s="1"/>
  <c r="NH1" i="1" s="1"/>
  <c r="NI1" i="1" s="1"/>
  <c r="NJ1" i="1" s="1"/>
  <c r="NK1" i="1" s="1"/>
  <c r="NL1" i="1" s="1"/>
  <c r="NM1" i="1" s="1"/>
  <c r="D38" i="1" l="1"/>
  <c r="F28" i="1"/>
  <c r="G28" i="1"/>
  <c r="NU26" i="1" l="1"/>
  <c r="NV26" i="1"/>
  <c r="NW26" i="1"/>
  <c r="NT26" i="1" l="1"/>
  <c r="NS26" i="1" l="1"/>
  <c r="NP26" i="1"/>
  <c r="NR26" i="1" l="1"/>
  <c r="NQ26" i="1"/>
  <c r="B29" i="1" l="1"/>
  <c r="C47" i="1" l="1"/>
  <c r="NY26" i="1" l="1"/>
  <c r="D31" i="1" s="1"/>
  <c r="NZ26" i="1"/>
  <c r="L26" i="1" l="1"/>
  <c r="E28" i="1"/>
  <c r="D28" i="1" l="1"/>
  <c r="D45" i="1" s="1"/>
  <c r="D29" i="1"/>
  <c r="D41" i="1" l="1"/>
  <c r="D44" i="1"/>
  <c r="D43" i="1"/>
  <c r="D46" i="1"/>
  <c r="D42" i="1"/>
  <c r="D40" i="1"/>
  <c r="D39" i="1"/>
  <c r="D47" i="1" l="1"/>
</calcChain>
</file>

<file path=xl/sharedStrings.xml><?xml version="1.0" encoding="utf-8"?>
<sst xmlns="http://schemas.openxmlformats.org/spreadsheetml/2006/main" count="585" uniqueCount="275">
  <si>
    <t>First Name</t>
  </si>
  <si>
    <t>Last Name</t>
  </si>
  <si>
    <t>Terry</t>
  </si>
  <si>
    <t>James</t>
  </si>
  <si>
    <t>II</t>
  </si>
  <si>
    <t>Cheri</t>
  </si>
  <si>
    <t>Van Bebber</t>
  </si>
  <si>
    <t>I</t>
  </si>
  <si>
    <t>Susan</t>
  </si>
  <si>
    <t>Summers</t>
  </si>
  <si>
    <t>III</t>
  </si>
  <si>
    <t>Sproat</t>
  </si>
  <si>
    <t>Youth</t>
  </si>
  <si>
    <t>Carol</t>
  </si>
  <si>
    <t>Giles</t>
  </si>
  <si>
    <t>Julie</t>
  </si>
  <si>
    <t>Terri</t>
  </si>
  <si>
    <t>Powell</t>
  </si>
  <si>
    <t>Kendal</t>
  </si>
  <si>
    <t>Ingraham</t>
  </si>
  <si>
    <t>Max</t>
  </si>
  <si>
    <t>Merlich</t>
  </si>
  <si>
    <t>Darlene</t>
  </si>
  <si>
    <t>Rhonda</t>
  </si>
  <si>
    <t>Guilford</t>
  </si>
  <si>
    <t>Amy</t>
  </si>
  <si>
    <t>McKenna</t>
  </si>
  <si>
    <t>Valerie</t>
  </si>
  <si>
    <t>Pflughoeft</t>
  </si>
  <si>
    <t>Jillane</t>
  </si>
  <si>
    <t>Baros</t>
  </si>
  <si>
    <t>Kathleen</t>
  </si>
  <si>
    <t>Pillo</t>
  </si>
  <si>
    <t>Tim</t>
  </si>
  <si>
    <t>Kelsey</t>
  </si>
  <si>
    <t>Corey</t>
  </si>
  <si>
    <t>Cheek</t>
  </si>
  <si>
    <t>Kevin</t>
  </si>
  <si>
    <t>Eichhorn</t>
  </si>
  <si>
    <t>Haddenham</t>
  </si>
  <si>
    <t>Kaplan</t>
  </si>
  <si>
    <t>Jennifer</t>
  </si>
  <si>
    <t>ID #</t>
  </si>
  <si>
    <t>A00036</t>
  </si>
  <si>
    <t>First
Name</t>
  </si>
  <si>
    <t>Last
Name</t>
  </si>
  <si>
    <t>Weight Class I
170 or fewer lbs
MILES</t>
  </si>
  <si>
    <t>Weight Class II
171 to 200 lbs
MILES</t>
  </si>
  <si>
    <t>Weight Class III
201 or more lbs
MILES</t>
  </si>
  <si>
    <t>Youth
MILES</t>
  </si>
  <si>
    <t>Distance Div I
0.1 to 5.0
MILES</t>
  </si>
  <si>
    <t>Distance Div II
5.1 to 10.0
MILES</t>
  </si>
  <si>
    <t>Weight
Division</t>
  </si>
  <si>
    <t>Error
Check</t>
  </si>
  <si>
    <t>TOTALS</t>
  </si>
  <si>
    <t>Weight Class II</t>
  </si>
  <si>
    <t>Distance Division I
(Days with 0.1 to 5.0 miles logged)</t>
  </si>
  <si>
    <t>Distance Division II
(Days with 5.1 to 10.0 miles logged)</t>
  </si>
  <si>
    <t>Distance Division III
(Days with 10.1 miles or more logged)</t>
  </si>
  <si>
    <t>Miles</t>
  </si>
  <si>
    <t>Placing</t>
  </si>
  <si>
    <t>Weight Class I</t>
  </si>
  <si>
    <t>Weight Class III</t>
  </si>
  <si>
    <t>TOTAL PARTICIPANTS</t>
  </si>
  <si>
    <t>MILES THRU:</t>
  </si>
  <si>
    <t>Error check #1</t>
  </si>
  <si>
    <t>Error check #2</t>
  </si>
  <si>
    <t>Kim</t>
  </si>
  <si>
    <t>Black</t>
  </si>
  <si>
    <t>Bonnie</t>
  </si>
  <si>
    <t>Girod</t>
  </si>
  <si>
    <t>Tani</t>
  </si>
  <si>
    <t>Bates</t>
  </si>
  <si>
    <t>Sarah</t>
  </si>
  <si>
    <t>Dafler</t>
  </si>
  <si>
    <t>Alexandra</t>
  </si>
  <si>
    <t>Gesheva</t>
  </si>
  <si>
    <t>Westin</t>
  </si>
  <si>
    <t>Andrea</t>
  </si>
  <si>
    <t>Hurn</t>
  </si>
  <si>
    <t>A00044</t>
  </si>
  <si>
    <t>McLain</t>
  </si>
  <si>
    <t>Charlotte</t>
  </si>
  <si>
    <t>Morgan</t>
  </si>
  <si>
    <t>Erin</t>
  </si>
  <si>
    <t>Putnam</t>
  </si>
  <si>
    <t>TOTAL</t>
  </si>
  <si>
    <t>Ann</t>
  </si>
  <si>
    <t>Van Duren</t>
  </si>
  <si>
    <t>Natalie</t>
  </si>
  <si>
    <t>Law</t>
  </si>
  <si>
    <t>Kyla</t>
  </si>
  <si>
    <t>Layla</t>
  </si>
  <si>
    <t>Georgia</t>
  </si>
  <si>
    <t>Glidden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</si>
  <si>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</si>
  <si>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</si>
  <si>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</si>
  <si>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</si>
  <si>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</si>
  <si>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</si>
  <si>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</si>
  <si>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</si>
  <si>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</si>
  <si>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</si>
  <si>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Lisa</t>
  </si>
  <si>
    <t>Jordan</t>
  </si>
  <si>
    <t>Tremblay</t>
  </si>
  <si>
    <t>Nancy</t>
  </si>
  <si>
    <t>Zukewich</t>
  </si>
  <si>
    <t>Francis</t>
  </si>
  <si>
    <t>Lewis</t>
  </si>
  <si>
    <t>Barnfather</t>
  </si>
  <si>
    <t>Robin</t>
  </si>
  <si>
    <t>Burns</t>
  </si>
  <si>
    <t>Sandy</t>
  </si>
  <si>
    <t>Brandy</t>
  </si>
  <si>
    <t>Cusick</t>
  </si>
  <si>
    <t>Elkins</t>
  </si>
  <si>
    <t>Ferguson</t>
  </si>
  <si>
    <t>Kristine</t>
  </si>
  <si>
    <t>Hanes</t>
  </si>
  <si>
    <t>Cortney</t>
  </si>
  <si>
    <t>Honan</t>
  </si>
  <si>
    <t>Olivia</t>
  </si>
  <si>
    <t>Hurley</t>
  </si>
  <si>
    <t>Dena</t>
  </si>
  <si>
    <t>Ostenson</t>
  </si>
  <si>
    <t>Barbara</t>
  </si>
  <si>
    <t>Ott</t>
  </si>
  <si>
    <t>Ron</t>
  </si>
  <si>
    <t>Cassee</t>
  </si>
  <si>
    <t>Joslynn</t>
  </si>
  <si>
    <t>Margie</t>
  </si>
  <si>
    <t>Thorngren</t>
  </si>
  <si>
    <t>Shelah</t>
  </si>
  <si>
    <t>Wetter</t>
  </si>
  <si>
    <t>Denise</t>
  </si>
  <si>
    <t>Wollweber</t>
  </si>
  <si>
    <t>LeaAnn</t>
  </si>
  <si>
    <t>Wood</t>
  </si>
  <si>
    <t>Woodford</t>
  </si>
  <si>
    <t>First</t>
  </si>
  <si>
    <t>Last</t>
  </si>
  <si>
    <t>2020
8 Mos</t>
  </si>
  <si>
    <t>2021
12 Mos</t>
  </si>
  <si>
    <t>A00003</t>
  </si>
  <si>
    <t>Guy</t>
  </si>
  <si>
    <t>2022
12 Mos</t>
  </si>
  <si>
    <t>Teresa</t>
  </si>
  <si>
    <t>Dixon</t>
  </si>
  <si>
    <t>A00220</t>
  </si>
  <si>
    <t>Emilee</t>
  </si>
  <si>
    <t>Randal</t>
  </si>
  <si>
    <t>Kirsten</t>
  </si>
  <si>
    <t>Seyferth</t>
  </si>
  <si>
    <t>Deliene</t>
  </si>
  <si>
    <t>Sellers</t>
  </si>
  <si>
    <t>Aug</t>
  </si>
  <si>
    <t>Sept</t>
  </si>
  <si>
    <t>Oct</t>
  </si>
  <si>
    <t>Nov</t>
  </si>
  <si>
    <t>Dec</t>
  </si>
  <si>
    <t>A00011</t>
  </si>
  <si>
    <t>Gray</t>
  </si>
  <si>
    <t>Jayla</t>
  </si>
  <si>
    <t>Wilson</t>
  </si>
  <si>
    <t>Carrier</t>
  </si>
  <si>
    <t>Tara</t>
  </si>
  <si>
    <t>Dunham Pillo</t>
  </si>
  <si>
    <t>AJ</t>
  </si>
  <si>
    <t>Holly</t>
  </si>
  <si>
    <t>Beth</t>
  </si>
  <si>
    <t>Meenaghan</t>
  </si>
  <si>
    <t>Jessica</t>
  </si>
  <si>
    <t>Veal</t>
  </si>
  <si>
    <t>2023
12 Mos</t>
  </si>
  <si>
    <t>Alexis</t>
  </si>
  <si>
    <t>Berryman</t>
  </si>
  <si>
    <t>Jamethiel</t>
  </si>
  <si>
    <t>Morse</t>
  </si>
  <si>
    <t>Christy</t>
  </si>
  <si>
    <t>Prophet</t>
  </si>
  <si>
    <t>Distance Div III
10.1 &amp; above
MILES</t>
  </si>
  <si>
    <t>Katie</t>
  </si>
  <si>
    <t>Poe</t>
  </si>
  <si>
    <t>A00248</t>
  </si>
  <si>
    <t>DeNiro</t>
  </si>
  <si>
    <t>A00223</t>
  </si>
  <si>
    <t>Month</t>
  </si>
  <si>
    <t>Total Miles</t>
  </si>
  <si>
    <t>Avg per Participant</t>
  </si>
  <si>
    <t>Rachel</t>
  </si>
  <si>
    <t>Gibson</t>
  </si>
  <si>
    <t>A00002</t>
  </si>
  <si>
    <t>A00338</t>
  </si>
  <si>
    <t>Sheri</t>
  </si>
  <si>
    <t>Tresko</t>
  </si>
  <si>
    <t>Aaby</t>
  </si>
  <si>
    <t>Lavway</t>
  </si>
  <si>
    <t>2024
12 Mos</t>
  </si>
  <si>
    <t>Sara</t>
  </si>
  <si>
    <t>Campbell</t>
  </si>
  <si>
    <t>A00310</t>
  </si>
  <si>
    <t>Brianna</t>
  </si>
  <si>
    <t>Rebecca</t>
  </si>
  <si>
    <t>Lengtat</t>
  </si>
  <si>
    <t>Rory</t>
  </si>
  <si>
    <t>A00318</t>
  </si>
  <si>
    <t>A00156</t>
  </si>
  <si>
    <t>Miller</t>
  </si>
  <si>
    <t>A00358</t>
  </si>
  <si>
    <t>Marlene</t>
  </si>
  <si>
    <t>Shayne</t>
  </si>
  <si>
    <t>Russell</t>
  </si>
  <si>
    <t>Katheriana</t>
  </si>
  <si>
    <t>Schumacher</t>
  </si>
  <si>
    <t>Rachael</t>
  </si>
  <si>
    <t>Roriana</t>
  </si>
  <si>
    <t>A00018</t>
  </si>
  <si>
    <t>Victoria</t>
  </si>
  <si>
    <t>Marsh</t>
  </si>
  <si>
    <t>A00307</t>
  </si>
  <si>
    <t>Raegan</t>
  </si>
  <si>
    <t>Reynolds</t>
  </si>
  <si>
    <t>A00106</t>
  </si>
  <si>
    <t>2020
Mos Avg</t>
  </si>
  <si>
    <t>2021
Mos Avg</t>
  </si>
  <si>
    <t>2022
Mos Avg</t>
  </si>
  <si>
    <t>2023
Mos Avg</t>
  </si>
  <si>
    <t>2024
Mos Avg</t>
  </si>
  <si>
    <t>GRAND TOTALS</t>
  </si>
  <si>
    <t>Participants</t>
  </si>
  <si>
    <t>ALL OF 2025</t>
  </si>
  <si>
    <t>A00367</t>
  </si>
  <si>
    <t>Tamara</t>
  </si>
  <si>
    <t>Baysinger</t>
  </si>
  <si>
    <t>A00353</t>
  </si>
  <si>
    <t>Jenna</t>
  </si>
  <si>
    <t>Sullivan Richter</t>
  </si>
  <si>
    <t>Weight Class</t>
  </si>
  <si>
    <t>Distance Div</t>
  </si>
  <si>
    <t>2020
Champion</t>
  </si>
  <si>
    <t>2020
Rsv Champ</t>
  </si>
  <si>
    <t>2021
Champion</t>
  </si>
  <si>
    <t>2021
Rsv Champ</t>
  </si>
  <si>
    <t>2022
Champion</t>
  </si>
  <si>
    <t>2022
Rsv Champ</t>
  </si>
  <si>
    <t>2023
Champion</t>
  </si>
  <si>
    <t>2023
Rsv Champ</t>
  </si>
  <si>
    <t>2024
Champion</t>
  </si>
  <si>
    <t>2024
Rsv Champ</t>
  </si>
  <si>
    <t>2025
Champion</t>
  </si>
  <si>
    <t>2025
Rsv Champ</t>
  </si>
  <si>
    <t>A00372</t>
  </si>
  <si>
    <t>Trivette</t>
  </si>
  <si>
    <t>2025
Mos Avg</t>
  </si>
  <si>
    <t>2025
10 Mos</t>
  </si>
  <si>
    <t>2026
Mos Avg</t>
  </si>
  <si>
    <t>2026
Champion</t>
  </si>
  <si>
    <t>2026
Rsv Champ</t>
  </si>
  <si>
    <t>January</t>
  </si>
  <si>
    <t>February</t>
  </si>
  <si>
    <t>A00274</t>
  </si>
  <si>
    <t>A00374</t>
  </si>
  <si>
    <t>A00359</t>
  </si>
  <si>
    <t>A00042</t>
  </si>
  <si>
    <t>Jill</t>
  </si>
  <si>
    <t>Brewster</t>
  </si>
  <si>
    <t>Wendy</t>
  </si>
  <si>
    <t>Friedrich</t>
  </si>
  <si>
    <t>Sophia</t>
  </si>
  <si>
    <t>McKee</t>
  </si>
  <si>
    <t>STANDINGS REFLECT MILES SUBMITTED ON OR BEFORE</t>
  </si>
  <si>
    <t>2026
3 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</si>
</sst>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(* #,##0.00_);_(* \(#,##0.00\);_(* &quot;-&quot;??_);_(@_)"/>
    <numFmt numFmtId="164" formatCode="mm/dd/yy;@"/>
    <numFmt numFmtId="165" formatCode="_(* #,##0.0_);_(* \(#,##0.0\);_(* &quot;-&quot;??_);_(@_)"/>
    <numFmt numFmtId="166" formatCode="_(* #,##0_);_(* \(#,##0\);_(* &quot;-&quot;??_);_(@_)"/>
    <numFmt numFmtId="167" formatCode="0.0"/>
    <numFmt numFmtId="168" formatCode="m/d/yyyy\ h:mm:ss\ AM/PM"/>
    <numFmt numFmtId="169" formatCode="#,##0.000_);[Red]\(#,##0.000\)"/>
    <numFmt numFmtId="170" formatCode="#,##0.0"/>
    <numFmt numFmtId="171" formatCode="#,##0.0_);\(#,##0.0\)"/>
  </numFmts>
  <fonts count="20" x14ac:knownFonts="1">
    <font>
      <sz val="11"/>
      <color rgb="FF000000"/>
      <name val="Calibri"/>
    </font>
    <font>
      <sz val="11"/>
      <color rgb="FF000000"/>
      <name val="Calibri"/>
      <family val="2"/>
    </font>
    <font>
      <sz val="8"/>
      <name val="Calibri"/>
      <family val="2"/>
    </font>
    <font>
      <b/>
      <sz val="16"/>
      <color theme="1"/>
      <name val="Aptos"/>
      <family val="2"/>
    </font>
    <font>
      <sz val="12"/>
      <color theme="1"/>
      <name val="Aptos"/>
      <family val="2"/>
    </font>
    <font>
      <b/>
      <sz val="14"/>
      <color theme="0"/>
      <name val="Aptos"/>
      <family val="2"/>
    </font>
    <font>
      <b/>
      <sz val="14"/>
      <color theme="1"/>
      <name val="Aptos"/>
      <family val="2"/>
    </font>
    <font>
      <b/>
      <sz val="12"/>
      <color theme="0"/>
      <name val="Aptos"/>
      <family val="2"/>
    </font>
    <font>
      <b/>
      <sz val="12"/>
      <color theme="1"/>
      <name val="Aptos"/>
      <family val="2"/>
    </font>
    <font>
      <sz val="11"/>
      <color rgb="FF000000"/>
      <name val="Aptos"/>
      <family val="2"/>
    </font>
    <font>
      <b/>
      <sz val="11"/>
      <color theme="0"/>
      <name val="Aptos"/>
      <family val="2"/>
    </font>
    <font>
      <sz val="11"/>
      <color theme="0"/>
      <name val="Aptos"/>
      <family val="2"/>
    </font>
    <font>
      <b/>
      <sz val="11"/>
      <color rgb="FF000000"/>
      <name val="Aptos"/>
      <family val="2"/>
    </font>
    <font>
      <b/>
      <sz val="11"/>
      <color theme="1"/>
      <name val="Aptos"/>
      <family val="2"/>
    </font>
    <font>
      <b/>
      <sz val="12"/>
      <color rgb="FF000000"/>
      <name val="Aptos"/>
      <family val="2"/>
    </font>
    <font>
      <sz val="12"/>
      <color rgb="FF000000"/>
      <name val="Aptos"/>
      <family val="2"/>
    </font>
    <font>
      <sz val="12"/>
      <color rgb="FF000000"/>
      <name val="Aptos Black"/>
      <family val="2"/>
    </font>
    <font>
      <b/>
      <sz val="20"/>
      <name val="Amasis MT Pro Black"/>
      <family val="1"/>
    </font>
    <font>
      <sz val="14"/>
      <color theme="0"/>
      <name val="Aptos Black"/>
      <family val="2"/>
    </font>
    <font>
      <sz val="14"/>
      <color rgb="FF000000"/>
      <name val="Aptos Black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4" fontId="10" fillId="3" borderId="1" xfId="1" applyNumberFormat="1" applyFont="1" applyFill="1" applyBorder="1" applyAlignment="1">
      <alignment horizontal="center" vertical="center" wrapText="1"/>
    </xf>
    <xf numFmtId="164" fontId="10" fillId="4" borderId="1" xfId="1" applyNumberFormat="1" applyFont="1" applyFill="1" applyBorder="1" applyAlignment="1">
      <alignment horizontal="center" vertical="center" wrapText="1"/>
    </xf>
    <xf numFmtId="4" fontId="10" fillId="4" borderId="1" xfId="1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/>
    </xf>
    <xf numFmtId="40" fontId="12" fillId="0" borderId="1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40" fontId="9" fillId="0" borderId="0" xfId="0" applyNumberFormat="1" applyFont="1" applyAlignment="1">
      <alignment horizontal="center" vertical="center"/>
    </xf>
    <xf numFmtId="40" fontId="12" fillId="0" borderId="5" xfId="1" applyNumberFormat="1" applyFont="1" applyFill="1" applyBorder="1" applyAlignment="1">
      <alignment horizontal="center" vertical="center"/>
    </xf>
    <xf numFmtId="40" fontId="12" fillId="0" borderId="0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9" fillId="0" borderId="0" xfId="1" applyNumberFormat="1" applyFont="1" applyFill="1" applyBorder="1" applyAlignment="1">
      <alignment horizontal="center" vertical="center"/>
    </xf>
    <xf numFmtId="2" fontId="9" fillId="0" borderId="0" xfId="1" applyNumberFormat="1" applyFont="1" applyFill="1" applyBorder="1" applyAlignment="1">
      <alignment horizontal="center" vertical="center"/>
    </xf>
    <xf numFmtId="4" fontId="9" fillId="0" borderId="0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9" fontId="9" fillId="0" borderId="0" xfId="2" applyFont="1" applyFill="1" applyBorder="1" applyAlignment="1">
      <alignment horizontal="center" vertical="center"/>
    </xf>
    <xf numFmtId="165" fontId="13" fillId="0" borderId="0" xfId="1" applyNumberFormat="1" applyFont="1" applyFill="1" applyBorder="1" applyAlignment="1">
      <alignment horizontal="center" vertical="center"/>
    </xf>
    <xf numFmtId="40" fontId="13" fillId="0" borderId="15" xfId="0" applyNumberFormat="1" applyFont="1" applyBorder="1" applyAlignment="1">
      <alignment horizontal="center"/>
    </xf>
    <xf numFmtId="167" fontId="13" fillId="0" borderId="0" xfId="1" applyNumberFormat="1" applyFont="1" applyFill="1" applyBorder="1" applyAlignment="1">
      <alignment horizontal="center" vertical="center"/>
    </xf>
    <xf numFmtId="165" fontId="12" fillId="0" borderId="0" xfId="1" applyNumberFormat="1" applyFont="1" applyFill="1" applyBorder="1" applyAlignment="1">
      <alignment horizontal="center" vertical="center"/>
    </xf>
    <xf numFmtId="2" fontId="12" fillId="0" borderId="0" xfId="1" applyNumberFormat="1" applyFont="1" applyFill="1" applyBorder="1" applyAlignment="1">
      <alignment horizontal="center" vertical="center"/>
    </xf>
    <xf numFmtId="4" fontId="12" fillId="0" borderId="0" xfId="1" applyNumberFormat="1" applyFont="1" applyFill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167" fontId="12" fillId="0" borderId="0" xfId="0" applyNumberFormat="1" applyFont="1" applyAlignment="1">
      <alignment horizontal="center" vertical="center"/>
    </xf>
    <xf numFmtId="40" fontId="13" fillId="0" borderId="15" xfId="1" applyNumberFormat="1" applyFont="1" applyFill="1" applyBorder="1" applyAlignment="1">
      <alignment horizontal="center"/>
    </xf>
    <xf numFmtId="169" fontId="12" fillId="0" borderId="0" xfId="0" applyNumberFormat="1" applyFont="1" applyAlignment="1">
      <alignment horizontal="center" vertical="center"/>
    </xf>
    <xf numFmtId="40" fontId="12" fillId="0" borderId="0" xfId="0" applyNumberFormat="1" applyFont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10" fontId="9" fillId="0" borderId="0" xfId="2" applyNumberFormat="1" applyFont="1" applyFill="1" applyBorder="1" applyAlignment="1">
      <alignment horizontal="center" vertical="center"/>
    </xf>
    <xf numFmtId="2" fontId="13" fillId="0" borderId="0" xfId="1" applyNumberFormat="1" applyFont="1" applyFill="1" applyBorder="1" applyAlignment="1">
      <alignment horizontal="center" vertical="center"/>
    </xf>
    <xf numFmtId="4" fontId="13" fillId="0" borderId="0" xfId="1" applyNumberFormat="1" applyFont="1" applyFill="1" applyBorder="1" applyAlignment="1">
      <alignment horizontal="center" vertical="center"/>
    </xf>
    <xf numFmtId="166" fontId="13" fillId="0" borderId="0" xfId="1" applyNumberFormat="1" applyFont="1" applyFill="1" applyBorder="1" applyAlignment="1">
      <alignment horizontal="center" vertical="center"/>
    </xf>
    <xf numFmtId="9" fontId="13" fillId="0" borderId="0" xfId="2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40" fontId="12" fillId="6" borderId="1" xfId="0" applyNumberFormat="1" applyFont="1" applyFill="1" applyBorder="1" applyAlignment="1">
      <alignment horizontal="center" vertical="center" wrapText="1"/>
    </xf>
    <xf numFmtId="37" fontId="13" fillId="6" borderId="8" xfId="0" applyNumberFormat="1" applyFont="1" applyFill="1" applyBorder="1" applyAlignment="1">
      <alignment horizontal="center" vertical="center"/>
    </xf>
    <xf numFmtId="37" fontId="13" fillId="6" borderId="8" xfId="1" applyNumberFormat="1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 wrapText="1"/>
    </xf>
    <xf numFmtId="40" fontId="13" fillId="6" borderId="12" xfId="1" applyNumberFormat="1" applyFont="1" applyFill="1" applyBorder="1" applyAlignment="1">
      <alignment horizontal="center" vertical="center"/>
    </xf>
    <xf numFmtId="40" fontId="12" fillId="6" borderId="1" xfId="0" applyNumberFormat="1" applyFont="1" applyFill="1" applyBorder="1" applyAlignment="1">
      <alignment horizontal="center" vertical="center"/>
    </xf>
    <xf numFmtId="164" fontId="10" fillId="7" borderId="1" xfId="0" applyNumberFormat="1" applyFont="1" applyFill="1" applyBorder="1" applyAlignment="1">
      <alignment horizontal="center" vertical="center" wrapText="1"/>
    </xf>
    <xf numFmtId="164" fontId="10" fillId="9" borderId="1" xfId="0" applyNumberFormat="1" applyFont="1" applyFill="1" applyBorder="1" applyAlignment="1">
      <alignment horizontal="center" vertical="center" wrapText="1"/>
    </xf>
    <xf numFmtId="2" fontId="10" fillId="9" borderId="1" xfId="0" applyNumberFormat="1" applyFont="1" applyFill="1" applyBorder="1" applyAlignment="1">
      <alignment horizontal="center" vertical="center"/>
    </xf>
    <xf numFmtId="164" fontId="10" fillId="9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70" fontId="4" fillId="0" borderId="0" xfId="1" applyNumberFormat="1" applyFont="1" applyAlignment="1">
      <alignment horizontal="center" vertical="center"/>
    </xf>
    <xf numFmtId="170" fontId="7" fillId="7" borderId="1" xfId="1" applyNumberFormat="1" applyFont="1" applyFill="1" applyBorder="1" applyAlignment="1">
      <alignment horizontal="center" vertical="center"/>
    </xf>
    <xf numFmtId="170" fontId="4" fillId="0" borderId="1" xfId="1" applyNumberFormat="1" applyFont="1" applyFill="1" applyBorder="1" applyAlignment="1">
      <alignment horizontal="center" vertical="center"/>
    </xf>
    <xf numFmtId="170" fontId="4" fillId="0" borderId="1" xfId="1" applyNumberFormat="1" applyFont="1" applyBorder="1" applyAlignment="1">
      <alignment horizontal="center" vertical="center"/>
    </xf>
    <xf numFmtId="170" fontId="9" fillId="0" borderId="1" xfId="1" applyNumberFormat="1" applyFont="1" applyFill="1" applyBorder="1" applyAlignment="1">
      <alignment horizontal="center" vertical="center"/>
    </xf>
    <xf numFmtId="39" fontId="13" fillId="0" borderId="14" xfId="0" applyNumberFormat="1" applyFont="1" applyBorder="1" applyAlignment="1">
      <alignment horizontal="center"/>
    </xf>
    <xf numFmtId="40" fontId="13" fillId="0" borderId="14" xfId="0" applyNumberFormat="1" applyFont="1" applyBorder="1" applyAlignment="1">
      <alignment horizontal="center"/>
    </xf>
    <xf numFmtId="0" fontId="15" fillId="0" borderId="0" xfId="0" applyFont="1"/>
    <xf numFmtId="170" fontId="15" fillId="0" borderId="0" xfId="0" applyNumberFormat="1" applyFont="1" applyAlignment="1">
      <alignment horizontal="center"/>
    </xf>
    <xf numFmtId="170" fontId="15" fillId="0" borderId="0" xfId="1" applyNumberFormat="1" applyFont="1" applyFill="1" applyBorder="1" applyAlignment="1">
      <alignment horizontal="center"/>
    </xf>
    <xf numFmtId="170" fontId="14" fillId="0" borderId="5" xfId="0" applyNumberFormat="1" applyFont="1" applyBorder="1" applyAlignment="1">
      <alignment horizontal="center"/>
    </xf>
    <xf numFmtId="170" fontId="15" fillId="0" borderId="0" xfId="0" applyNumberFormat="1" applyFont="1"/>
    <xf numFmtId="170" fontId="15" fillId="0" borderId="0" xfId="0" applyNumberFormat="1" applyFont="1" applyAlignment="1">
      <alignment horizontal="center" vertical="center"/>
    </xf>
    <xf numFmtId="170" fontId="15" fillId="0" borderId="0" xfId="2" applyNumberFormat="1" applyFont="1" applyFill="1" applyAlignment="1">
      <alignment horizontal="center" vertical="center"/>
    </xf>
    <xf numFmtId="170" fontId="14" fillId="10" borderId="5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170" fontId="16" fillId="0" borderId="1" xfId="0" applyNumberFormat="1" applyFont="1" applyBorder="1" applyAlignment="1">
      <alignment horizontal="center" vertical="center" wrapText="1"/>
    </xf>
    <xf numFmtId="170" fontId="16" fillId="10" borderId="1" xfId="1" applyNumberFormat="1" applyFont="1" applyFill="1" applyBorder="1" applyAlignment="1">
      <alignment horizontal="center" vertical="center" wrapText="1"/>
    </xf>
    <xf numFmtId="0" fontId="15" fillId="0" borderId="1" xfId="0" applyFont="1" applyBorder="1"/>
    <xf numFmtId="170" fontId="15" fillId="10" borderId="1" xfId="1" applyNumberFormat="1" applyFont="1" applyFill="1" applyBorder="1" applyAlignment="1">
      <alignment horizontal="center"/>
    </xf>
    <xf numFmtId="170" fontId="15" fillId="0" borderId="1" xfId="1" applyNumberFormat="1" applyFont="1" applyFill="1" applyBorder="1" applyAlignment="1">
      <alignment horizontal="center"/>
    </xf>
    <xf numFmtId="170" fontId="15" fillId="10" borderId="1" xfId="0" applyNumberFormat="1" applyFont="1" applyFill="1" applyBorder="1" applyAlignment="1">
      <alignment horizontal="center"/>
    </xf>
    <xf numFmtId="170" fontId="15" fillId="0" borderId="1" xfId="0" applyNumberFormat="1" applyFont="1" applyBorder="1" applyAlignment="1">
      <alignment horizontal="center" vertical="center"/>
    </xf>
    <xf numFmtId="170" fontId="15" fillId="10" borderId="1" xfId="2" applyNumberFormat="1" applyFont="1" applyFill="1" applyBorder="1" applyAlignment="1">
      <alignment horizontal="center" vertical="center"/>
    </xf>
    <xf numFmtId="40" fontId="15" fillId="0" borderId="1" xfId="0" applyNumberFormat="1" applyFont="1" applyBorder="1" applyAlignment="1">
      <alignment vertical="center"/>
    </xf>
    <xf numFmtId="40" fontId="15" fillId="0" borderId="1" xfId="0" applyNumberFormat="1" applyFont="1" applyBorder="1"/>
    <xf numFmtId="170" fontId="15" fillId="0" borderId="1" xfId="0" applyNumberFormat="1" applyFont="1" applyBorder="1" applyAlignment="1">
      <alignment horizontal="center"/>
    </xf>
    <xf numFmtId="170" fontId="15" fillId="0" borderId="0" xfId="2" applyNumberFormat="1" applyFont="1" applyFill="1" applyBorder="1" applyAlignment="1">
      <alignment horizontal="center" vertical="center"/>
    </xf>
    <xf numFmtId="0" fontId="15" fillId="0" borderId="16" xfId="0" applyFont="1" applyBorder="1"/>
    <xf numFmtId="170" fontId="15" fillId="0" borderId="16" xfId="0" applyNumberFormat="1" applyFont="1" applyBorder="1" applyAlignment="1">
      <alignment horizontal="center"/>
    </xf>
    <xf numFmtId="170" fontId="15" fillId="0" borderId="16" xfId="1" applyNumberFormat="1" applyFont="1" applyFill="1" applyBorder="1" applyAlignment="1">
      <alignment horizontal="center"/>
    </xf>
    <xf numFmtId="170" fontId="15" fillId="10" borderId="16" xfId="1" applyNumberFormat="1" applyFont="1" applyFill="1" applyBorder="1" applyAlignment="1">
      <alignment horizontal="center"/>
    </xf>
    <xf numFmtId="170" fontId="15" fillId="10" borderId="16" xfId="0" applyNumberFormat="1" applyFont="1" applyFill="1" applyBorder="1" applyAlignment="1">
      <alignment horizontal="center"/>
    </xf>
    <xf numFmtId="170" fontId="15" fillId="0" borderId="16" xfId="0" applyNumberFormat="1" applyFont="1" applyBorder="1" applyAlignment="1">
      <alignment horizontal="center" vertical="center"/>
    </xf>
    <xf numFmtId="170" fontId="15" fillId="10" borderId="16" xfId="2" applyNumberFormat="1" applyFont="1" applyFill="1" applyBorder="1" applyAlignment="1">
      <alignment horizontal="center" vertical="center"/>
    </xf>
    <xf numFmtId="0" fontId="15" fillId="0" borderId="5" xfId="0" applyFont="1" applyBorder="1"/>
    <xf numFmtId="3" fontId="15" fillId="0" borderId="0" xfId="0" applyNumberFormat="1" applyFont="1" applyAlignment="1">
      <alignment horizontal="center"/>
    </xf>
    <xf numFmtId="170" fontId="4" fillId="0" borderId="0" xfId="0" applyNumberFormat="1" applyFont="1" applyAlignment="1">
      <alignment horizontal="center" vertical="center"/>
    </xf>
    <xf numFmtId="171" fontId="9" fillId="5" borderId="1" xfId="1" applyNumberFormat="1" applyFont="1" applyFill="1" applyBorder="1" applyAlignment="1">
      <alignment horizontal="center" vertical="center"/>
    </xf>
    <xf numFmtId="171" fontId="9" fillId="8" borderId="1" xfId="1" applyNumberFormat="1" applyFont="1" applyFill="1" applyBorder="1" applyAlignment="1">
      <alignment horizontal="center" vertical="center"/>
    </xf>
    <xf numFmtId="171" fontId="9" fillId="0" borderId="1" xfId="0" applyNumberFormat="1" applyFont="1" applyBorder="1" applyAlignment="1">
      <alignment horizontal="center" vertical="center"/>
    </xf>
    <xf numFmtId="171" fontId="12" fillId="0" borderId="5" xfId="1" applyNumberFormat="1" applyFont="1" applyFill="1" applyBorder="1" applyAlignment="1">
      <alignment horizontal="center" vertical="center"/>
    </xf>
    <xf numFmtId="4" fontId="9" fillId="8" borderId="1" xfId="1" applyNumberFormat="1" applyFont="1" applyFill="1" applyBorder="1" applyAlignment="1">
      <alignment horizontal="center" vertical="center"/>
    </xf>
    <xf numFmtId="4" fontId="12" fillId="0" borderId="5" xfId="1" applyNumberFormat="1" applyFont="1" applyFill="1" applyBorder="1" applyAlignment="1">
      <alignment horizontal="center" vertical="center"/>
    </xf>
    <xf numFmtId="170" fontId="8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43" fontId="10" fillId="2" borderId="0" xfId="1" applyFont="1" applyFill="1" applyAlignment="1">
      <alignment horizontal="center" vertical="center" wrapText="1"/>
    </xf>
    <xf numFmtId="43" fontId="9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0" fontId="7" fillId="7" borderId="0" xfId="0" applyNumberFormat="1" applyFont="1" applyFill="1" applyAlignment="1">
      <alignment horizontal="center" vertical="center"/>
    </xf>
    <xf numFmtId="170" fontId="7" fillId="7" borderId="0" xfId="1" applyNumberFormat="1" applyFont="1" applyFill="1" applyBorder="1" applyAlignment="1">
      <alignment horizontal="center"/>
    </xf>
    <xf numFmtId="170" fontId="7" fillId="13" borderId="0" xfId="1" applyNumberFormat="1" applyFont="1" applyFill="1" applyBorder="1" applyAlignment="1">
      <alignment horizontal="center"/>
    </xf>
    <xf numFmtId="170" fontId="7" fillId="13" borderId="0" xfId="0" applyNumberFormat="1" applyFont="1" applyFill="1" applyAlignment="1">
      <alignment horizontal="center"/>
    </xf>
    <xf numFmtId="170" fontId="7" fillId="13" borderId="0" xfId="2" applyNumberFormat="1" applyFont="1" applyFill="1" applyAlignment="1">
      <alignment horizontal="center" vertical="center"/>
    </xf>
    <xf numFmtId="43" fontId="12" fillId="0" borderId="0" xfId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0" fontId="4" fillId="0" borderId="17" xfId="1" applyNumberFormat="1" applyFont="1" applyFill="1" applyBorder="1" applyAlignment="1">
      <alignment horizontal="center" vertical="center"/>
    </xf>
    <xf numFmtId="170" fontId="4" fillId="0" borderId="0" xfId="1" applyNumberFormat="1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horizontal="center" vertical="center"/>
    </xf>
    <xf numFmtId="170" fontId="18" fillId="12" borderId="1" xfId="0" applyNumberFormat="1" applyFont="1" applyFill="1" applyBorder="1" applyAlignment="1">
      <alignment horizontal="center" vertical="center" wrapText="1"/>
    </xf>
    <xf numFmtId="170" fontId="18" fillId="12" borderId="1" xfId="1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7" fillId="11" borderId="9" xfId="0" applyFont="1" applyFill="1" applyBorder="1" applyAlignment="1">
      <alignment horizontal="center" vertical="center"/>
    </xf>
    <xf numFmtId="0" fontId="17" fillId="11" borderId="3" xfId="0" applyFont="1" applyFill="1" applyBorder="1" applyAlignment="1">
      <alignment horizontal="center" vertical="center"/>
    </xf>
    <xf numFmtId="0" fontId="17" fillId="11" borderId="10" xfId="0" applyFont="1" applyFill="1" applyBorder="1" applyAlignment="1">
      <alignment horizontal="center" vertical="center"/>
    </xf>
    <xf numFmtId="168" fontId="17" fillId="11" borderId="6" xfId="0" applyNumberFormat="1" applyFont="1" applyFill="1" applyBorder="1" applyAlignment="1">
      <alignment horizontal="center" vertical="center"/>
    </xf>
    <xf numFmtId="168" fontId="17" fillId="11" borderId="2" xfId="0" applyNumberFormat="1" applyFont="1" applyFill="1" applyBorder="1" applyAlignment="1">
      <alignment horizontal="center" vertical="center"/>
    </xf>
    <xf numFmtId="168" fontId="17" fillId="11" borderId="4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168" fontId="13" fillId="6" borderId="0" xfId="0" applyNumberFormat="1" applyFont="1" applyFill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1" defaultTableStyle="TableStyleMedium9">
    <tableStyle name="Table Style 1" pivot="0" count="0" xr9:uid="{A87FEC3D-ABA8-4900-BBB1-C91485684251}"/>
  </tableStyles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USB%20Drive\Horses\EDRA\2025\EDRA%20in%20Motion\2025%20Data%20Dump.xlsx" TargetMode="External"/><Relationship Id="rId1" Type="http://schemas.openxmlformats.org/officeDocument/2006/relationships/externalLinkPath" Target="file:///G:\USB%20Drive\Horses\EDRA\2025\EDRA%20in%20Motion\2025%20Data%20Dum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Copy"/>
    </sheetNames>
    <sheetDataSet>
      <sheetData sheetId="0">
        <row r="33">
          <cell r="O33">
            <v>148.20000000000005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Retrospect">
  <a:themeElements>
    <a:clrScheme name="Red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Retrospect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Retro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hade val="92000"/>
                <a:satMod val="130000"/>
              </a:schemeClr>
            </a:gs>
            <a:gs pos="45000">
              <a:schemeClr val="phClr">
                <a:tint val="60000"/>
                <a:shade val="99000"/>
                <a:satMod val="120000"/>
              </a:schemeClr>
            </a:gs>
            <a:gs pos="100000">
              <a:schemeClr val="phClr">
                <a:tint val="55000"/>
                <a:satMod val="14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  <a:satMod val="130000"/>
              </a:schemeClr>
            </a:gs>
            <a:gs pos="34000">
              <a:schemeClr val="phClr">
                <a:shade val="87000"/>
                <a:satMod val="125000"/>
              </a:schemeClr>
            </a:gs>
            <a:gs pos="70000">
              <a:schemeClr val="phClr">
                <a:tint val="100000"/>
                <a:shade val="90000"/>
                <a:satMod val="130000"/>
              </a:schemeClr>
            </a:gs>
            <a:gs pos="100000">
              <a:schemeClr val="phClr">
                <a:tint val="100000"/>
                <a:shade val="100000"/>
                <a:satMod val="11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4445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flat">
            <a:bevelT w="25400" h="31750"/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7000"/>
            <a:satMod val="130000"/>
          </a:schemeClr>
        </a:solidFill>
        <a:gradFill rotWithShape="1">
          <a:gsLst>
            <a:gs pos="0">
              <a:schemeClr val="phClr">
                <a:tint val="96000"/>
                <a:shade val="99000"/>
                <a:satMod val="140000"/>
              </a:schemeClr>
            </a:gs>
            <a:gs pos="65000">
              <a:schemeClr val="phClr">
                <a:tint val="100000"/>
                <a:shade val="80000"/>
                <a:satMod val="130000"/>
              </a:schemeClr>
            </a:gs>
            <a:gs pos="100000">
              <a:schemeClr val="phClr">
                <a:tint val="100000"/>
                <a:shade val="48000"/>
                <a:satMod val="120000"/>
              </a:schemeClr>
            </a:gs>
          </a:gsLst>
          <a:lin ang="162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Retrospect" id="{5F128B03-DCCA-4EEB-AB3B-CF2899314A46}" vid="{3F1AAB62-24C6-49D2-8E01-B56FAC9A3DC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A6D83-B08B-4519-86BD-A77DB8FBCB71}">
  <sheetPr>
    <pageSetUpPr fitToPage="1"/>
  </sheetPr>
  <dimension ref="A1:Z28"/>
  <sheetViews>
    <sheetView tabSelected="1" zoomScale="85" zoomScaleNormal="85" workbookViewId="0">
      <selection activeCell="A2" sqref="A2:X2"/>
    </sheetView>
  </sheetViews>
  <sheetFormatPr defaultColWidth="8.86328125" defaultRowHeight="15.75" x14ac:dyDescent="0.45"/>
  <cols>
    <col min="1" max="1" width="12" style="39" bestFit="1" customWidth="1"/>
    <col min="2" max="2" width="16.1328125" style="39" bestFit="1" customWidth="1"/>
    <col min="3" max="3" width="8.46484375" style="54" bestFit="1" customWidth="1"/>
    <col min="4" max="4" width="8.46484375" style="39" bestFit="1" customWidth="1"/>
    <col min="5" max="5" width="1.6640625" style="39" customWidth="1"/>
    <col min="6" max="6" width="12" style="39" bestFit="1" customWidth="1"/>
    <col min="7" max="7" width="13.1328125" style="39" bestFit="1" customWidth="1"/>
    <col min="8" max="8" width="8.46484375" style="54" bestFit="1" customWidth="1"/>
    <col min="9" max="9" width="8.46484375" style="39" bestFit="1" customWidth="1"/>
    <col min="10" max="10" width="1.6640625" style="39" customWidth="1"/>
    <col min="11" max="11" width="12" style="39" bestFit="1" customWidth="1"/>
    <col min="12" max="12" width="16.1328125" style="39" bestFit="1" customWidth="1"/>
    <col min="13" max="13" width="6.53125" style="54" bestFit="1" customWidth="1"/>
    <col min="14" max="14" width="8.46484375" style="39" bestFit="1" customWidth="1"/>
    <col min="15" max="15" width="1.6640625" style="39" customWidth="1"/>
    <col min="16" max="16" width="12" style="39" bestFit="1" customWidth="1"/>
    <col min="17" max="17" width="16.1328125" style="39" bestFit="1" customWidth="1"/>
    <col min="18" max="18" width="6.53125" style="54" bestFit="1" customWidth="1"/>
    <col min="19" max="19" width="8.46484375" style="39" bestFit="1" customWidth="1"/>
    <col min="20" max="20" width="1.6640625" style="39" customWidth="1"/>
    <col min="21" max="21" width="12" style="39" bestFit="1" customWidth="1"/>
    <col min="22" max="22" width="16.1328125" style="39" bestFit="1" customWidth="1"/>
    <col min="23" max="23" width="8.46484375" style="54" bestFit="1" customWidth="1"/>
    <col min="24" max="24" width="8.46484375" style="39" bestFit="1" customWidth="1"/>
    <col min="25" max="16384" width="8.86328125" style="39"/>
  </cols>
  <sheetData>
    <row r="1" spans="1:26" s="38" customFormat="1" ht="25.5" x14ac:dyDescent="0.45">
      <c r="A1" s="119" t="s">
        <v>273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1"/>
    </row>
    <row r="2" spans="1:26" s="38" customFormat="1" ht="25.9" thickBot="1" x14ac:dyDescent="0.5">
      <c r="A2" s="122">
        <v>45766.458009259259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4"/>
    </row>
    <row r="3" spans="1:26" x14ac:dyDescent="0.45">
      <c r="B3" s="40"/>
    </row>
    <row r="4" spans="1:26" s="1" customFormat="1" ht="18" x14ac:dyDescent="0.45">
      <c r="A4" s="118" t="s">
        <v>12</v>
      </c>
      <c r="B4" s="118"/>
      <c r="C4" s="118"/>
      <c r="D4" s="118"/>
      <c r="F4" s="118" t="s">
        <v>55</v>
      </c>
      <c r="G4" s="118"/>
      <c r="H4" s="118"/>
      <c r="I4" s="118"/>
      <c r="K4" s="125" t="s">
        <v>56</v>
      </c>
      <c r="L4" s="118"/>
      <c r="M4" s="118"/>
      <c r="N4" s="118"/>
      <c r="P4" s="125" t="s">
        <v>57</v>
      </c>
      <c r="Q4" s="118"/>
      <c r="R4" s="118"/>
      <c r="S4" s="118"/>
      <c r="U4" s="125" t="s">
        <v>58</v>
      </c>
      <c r="V4" s="118"/>
      <c r="W4" s="118"/>
      <c r="X4" s="118"/>
    </row>
    <row r="5" spans="1:26" s="2" customFormat="1" x14ac:dyDescent="0.45">
      <c r="A5" s="53" t="s">
        <v>0</v>
      </c>
      <c r="B5" s="53" t="s">
        <v>1</v>
      </c>
      <c r="C5" s="55" t="s">
        <v>59</v>
      </c>
      <c r="D5" s="53" t="s">
        <v>60</v>
      </c>
      <c r="F5" s="53" t="s">
        <v>0</v>
      </c>
      <c r="G5" s="53" t="s">
        <v>1</v>
      </c>
      <c r="H5" s="55" t="s">
        <v>59</v>
      </c>
      <c r="I5" s="53" t="s">
        <v>60</v>
      </c>
      <c r="K5" s="53" t="s">
        <v>0</v>
      </c>
      <c r="L5" s="53" t="s">
        <v>1</v>
      </c>
      <c r="M5" s="55" t="s">
        <v>59</v>
      </c>
      <c r="N5" s="53" t="s">
        <v>60</v>
      </c>
      <c r="P5" s="53" t="s">
        <v>0</v>
      </c>
      <c r="Q5" s="53" t="s">
        <v>1</v>
      </c>
      <c r="R5" s="55" t="s">
        <v>59</v>
      </c>
      <c r="S5" s="53" t="s">
        <v>60</v>
      </c>
      <c r="U5" s="53" t="s">
        <v>0</v>
      </c>
      <c r="V5" s="53" t="s">
        <v>1</v>
      </c>
      <c r="W5" s="55" t="s">
        <v>59</v>
      </c>
      <c r="X5" s="53" t="s">
        <v>60</v>
      </c>
      <c r="Z5" s="98"/>
    </row>
    <row r="6" spans="1:26" x14ac:dyDescent="0.45">
      <c r="A6" s="41" t="s">
        <v>184</v>
      </c>
      <c r="B6" s="41" t="s">
        <v>185</v>
      </c>
      <c r="C6" s="56">
        <v>290.99999999999989</v>
      </c>
      <c r="D6" s="41">
        <v>1</v>
      </c>
      <c r="F6" s="41" t="s">
        <v>212</v>
      </c>
      <c r="G6" s="41" t="s">
        <v>185</v>
      </c>
      <c r="H6" s="56">
        <v>601.6</v>
      </c>
      <c r="I6" s="41">
        <v>1</v>
      </c>
      <c r="K6" s="41" t="s">
        <v>149</v>
      </c>
      <c r="L6" s="41" t="s">
        <v>150</v>
      </c>
      <c r="M6" s="56">
        <v>266.30000000000013</v>
      </c>
      <c r="N6" s="41">
        <v>1</v>
      </c>
      <c r="P6" s="41" t="s">
        <v>115</v>
      </c>
      <c r="Q6" s="41" t="s">
        <v>36</v>
      </c>
      <c r="R6" s="56">
        <v>303.90000000000009</v>
      </c>
      <c r="S6" s="41">
        <v>1</v>
      </c>
      <c r="U6" s="41" t="s">
        <v>212</v>
      </c>
      <c r="V6" s="41" t="s">
        <v>185</v>
      </c>
      <c r="W6" s="56">
        <v>330.50000000000006</v>
      </c>
      <c r="X6" s="41">
        <v>1</v>
      </c>
      <c r="Z6" s="91"/>
    </row>
    <row r="7" spans="1:26" x14ac:dyDescent="0.45">
      <c r="A7" s="41" t="s">
        <v>255</v>
      </c>
      <c r="B7" s="41" t="s">
        <v>70</v>
      </c>
      <c r="C7" s="56">
        <v>216.70000000000002</v>
      </c>
      <c r="D7" s="41">
        <v>2</v>
      </c>
      <c r="F7" s="41" t="s">
        <v>184</v>
      </c>
      <c r="G7" s="41" t="s">
        <v>150</v>
      </c>
      <c r="H7" s="56">
        <v>479.30000000000013</v>
      </c>
      <c r="I7" s="41">
        <v>2</v>
      </c>
      <c r="K7" s="41" t="s">
        <v>170</v>
      </c>
      <c r="L7" s="41" t="s">
        <v>39</v>
      </c>
      <c r="M7" s="56">
        <v>251.29999999999998</v>
      </c>
      <c r="N7" s="41">
        <v>2</v>
      </c>
      <c r="P7" s="41" t="s">
        <v>184</v>
      </c>
      <c r="Q7" s="41" t="s">
        <v>150</v>
      </c>
      <c r="R7" s="56">
        <v>273.2</v>
      </c>
      <c r="S7" s="41">
        <v>2</v>
      </c>
      <c r="U7" s="41" t="s">
        <v>8</v>
      </c>
      <c r="V7" s="41" t="s">
        <v>81</v>
      </c>
      <c r="W7" s="56">
        <v>280.29999999999995</v>
      </c>
      <c r="X7" s="41">
        <v>2</v>
      </c>
    </row>
    <row r="8" spans="1:26" x14ac:dyDescent="0.45">
      <c r="A8" s="41" t="s">
        <v>204</v>
      </c>
      <c r="B8" s="41" t="s">
        <v>70</v>
      </c>
      <c r="C8" s="56">
        <v>159.69999999999996</v>
      </c>
      <c r="D8" s="41">
        <v>3</v>
      </c>
      <c r="F8" s="41" t="s">
        <v>149</v>
      </c>
      <c r="G8" s="41" t="s">
        <v>150</v>
      </c>
      <c r="H8" s="57">
        <v>429.89999999999992</v>
      </c>
      <c r="I8" s="41">
        <v>3</v>
      </c>
      <c r="K8" s="41" t="s">
        <v>184</v>
      </c>
      <c r="L8" s="41" t="s">
        <v>185</v>
      </c>
      <c r="M8" s="57">
        <v>199.49999999999991</v>
      </c>
      <c r="N8" s="41">
        <v>3</v>
      </c>
      <c r="P8" s="41" t="s">
        <v>170</v>
      </c>
      <c r="Q8" s="41" t="s">
        <v>39</v>
      </c>
      <c r="R8" s="56">
        <v>215</v>
      </c>
      <c r="S8" s="41">
        <v>3</v>
      </c>
      <c r="U8" s="41" t="s">
        <v>184</v>
      </c>
      <c r="V8" s="41" t="s">
        <v>150</v>
      </c>
      <c r="W8" s="56">
        <v>169.6</v>
      </c>
      <c r="X8" s="41">
        <v>3</v>
      </c>
    </row>
    <row r="9" spans="1:26" x14ac:dyDescent="0.45">
      <c r="A9" s="111"/>
      <c r="B9" s="111"/>
      <c r="C9" s="112"/>
      <c r="D9" s="111"/>
      <c r="F9" s="41" t="s">
        <v>147</v>
      </c>
      <c r="G9" s="41" t="s">
        <v>36</v>
      </c>
      <c r="H9" s="57">
        <v>308.69999999999976</v>
      </c>
      <c r="I9" s="41">
        <v>4</v>
      </c>
      <c r="K9" s="41" t="s">
        <v>171</v>
      </c>
      <c r="L9" s="41" t="s">
        <v>39</v>
      </c>
      <c r="M9" s="57">
        <v>192.49999999999994</v>
      </c>
      <c r="N9" s="41">
        <v>4</v>
      </c>
      <c r="P9" s="41" t="s">
        <v>13</v>
      </c>
      <c r="Q9" s="41" t="s">
        <v>14</v>
      </c>
      <c r="R9" s="57">
        <v>209.3</v>
      </c>
      <c r="S9" s="41">
        <v>4</v>
      </c>
      <c r="U9" s="41" t="s">
        <v>235</v>
      </c>
      <c r="V9" s="41" t="s">
        <v>236</v>
      </c>
      <c r="W9" s="57">
        <v>139.1</v>
      </c>
      <c r="X9" s="41">
        <v>4</v>
      </c>
    </row>
    <row r="10" spans="1:26" x14ac:dyDescent="0.45">
      <c r="C10" s="113"/>
      <c r="F10" s="41" t="s">
        <v>22</v>
      </c>
      <c r="G10" s="41" t="s">
        <v>21</v>
      </c>
      <c r="H10" s="57">
        <v>290.00000000000006</v>
      </c>
      <c r="I10" s="41">
        <v>5</v>
      </c>
      <c r="K10" s="41" t="s">
        <v>212</v>
      </c>
      <c r="L10" s="41" t="s">
        <v>185</v>
      </c>
      <c r="M10" s="57">
        <v>160.09999999999994</v>
      </c>
      <c r="N10" s="41">
        <v>5</v>
      </c>
      <c r="P10" s="41" t="s">
        <v>235</v>
      </c>
      <c r="Q10" s="41" t="s">
        <v>236</v>
      </c>
      <c r="R10" s="57">
        <v>196.79999999999998</v>
      </c>
      <c r="S10" s="41">
        <v>5</v>
      </c>
      <c r="U10" s="41" t="s">
        <v>22</v>
      </c>
      <c r="V10" s="41" t="s">
        <v>21</v>
      </c>
      <c r="W10" s="56">
        <v>122.89999999999999</v>
      </c>
      <c r="X10" s="41">
        <v>5</v>
      </c>
    </row>
    <row r="11" spans="1:26" x14ac:dyDescent="0.45">
      <c r="C11" s="113"/>
      <c r="F11" s="41" t="s">
        <v>18</v>
      </c>
      <c r="G11" s="41" t="s">
        <v>19</v>
      </c>
      <c r="H11" s="57">
        <v>210.80000000000013</v>
      </c>
      <c r="I11" s="41">
        <v>6</v>
      </c>
      <c r="K11" s="41" t="s">
        <v>69</v>
      </c>
      <c r="L11" s="41" t="s">
        <v>70</v>
      </c>
      <c r="M11" s="57">
        <v>154.80000000000001</v>
      </c>
      <c r="N11" s="41">
        <v>6</v>
      </c>
      <c r="P11" s="41" t="s">
        <v>8</v>
      </c>
      <c r="Q11" s="41" t="s">
        <v>81</v>
      </c>
      <c r="R11" s="57">
        <v>182.70000000000005</v>
      </c>
      <c r="S11" s="41">
        <v>6</v>
      </c>
      <c r="U11" s="41" t="s">
        <v>13</v>
      </c>
      <c r="V11" s="41" t="s">
        <v>14</v>
      </c>
      <c r="W11" s="57">
        <v>122.20000000000002</v>
      </c>
      <c r="X11" s="41">
        <v>6</v>
      </c>
    </row>
    <row r="12" spans="1:26" x14ac:dyDescent="0.45">
      <c r="F12" s="41" t="s">
        <v>172</v>
      </c>
      <c r="G12" s="41" t="s">
        <v>173</v>
      </c>
      <c r="H12" s="57">
        <v>114.20000000000002</v>
      </c>
      <c r="I12" s="41">
        <v>7</v>
      </c>
      <c r="K12" s="41" t="s">
        <v>18</v>
      </c>
      <c r="L12" s="41" t="s">
        <v>19</v>
      </c>
      <c r="M12" s="57">
        <v>153.00000000000011</v>
      </c>
      <c r="N12" s="41">
        <v>7</v>
      </c>
      <c r="P12" s="41" t="s">
        <v>69</v>
      </c>
      <c r="Q12" s="41" t="s">
        <v>70</v>
      </c>
      <c r="R12" s="56">
        <v>169.29999999999998</v>
      </c>
      <c r="S12" s="41">
        <v>7</v>
      </c>
      <c r="U12" s="41" t="s">
        <v>147</v>
      </c>
      <c r="V12" s="41" t="s">
        <v>36</v>
      </c>
      <c r="W12" s="56">
        <v>92.9</v>
      </c>
      <c r="X12" s="41">
        <v>7</v>
      </c>
    </row>
    <row r="13" spans="1:26" ht="18" x14ac:dyDescent="0.45">
      <c r="A13" s="118" t="s">
        <v>61</v>
      </c>
      <c r="B13" s="118"/>
      <c r="C13" s="118"/>
      <c r="D13" s="118"/>
      <c r="F13" s="41" t="s">
        <v>269</v>
      </c>
      <c r="G13" s="41" t="s">
        <v>270</v>
      </c>
      <c r="H13" s="57">
        <v>63</v>
      </c>
      <c r="I13" s="41">
        <v>8</v>
      </c>
      <c r="K13" s="41" t="s">
        <v>13</v>
      </c>
      <c r="L13" s="41" t="s">
        <v>14</v>
      </c>
      <c r="M13" s="56">
        <v>150.59999999999997</v>
      </c>
      <c r="N13" s="41">
        <v>8</v>
      </c>
      <c r="P13" s="41" t="s">
        <v>149</v>
      </c>
      <c r="Q13" s="41" t="s">
        <v>150</v>
      </c>
      <c r="R13" s="56">
        <v>141.5</v>
      </c>
      <c r="S13" s="41">
        <v>8</v>
      </c>
      <c r="U13" s="41" t="s">
        <v>204</v>
      </c>
      <c r="V13" s="41" t="s">
        <v>70</v>
      </c>
      <c r="W13" s="56">
        <v>82.3</v>
      </c>
      <c r="X13" s="41">
        <v>8</v>
      </c>
      <c r="Z13" s="91"/>
    </row>
    <row r="14" spans="1:26" x14ac:dyDescent="0.45">
      <c r="A14" s="53" t="s">
        <v>0</v>
      </c>
      <c r="B14" s="53" t="s">
        <v>1</v>
      </c>
      <c r="C14" s="55" t="s">
        <v>59</v>
      </c>
      <c r="D14" s="53" t="s">
        <v>60</v>
      </c>
      <c r="K14" s="41" t="s">
        <v>8</v>
      </c>
      <c r="L14" s="41" t="s">
        <v>81</v>
      </c>
      <c r="M14" s="56">
        <v>145.39999999999998</v>
      </c>
      <c r="N14" s="41">
        <v>9</v>
      </c>
      <c r="P14" s="41" t="s">
        <v>22</v>
      </c>
      <c r="Q14" s="41" t="s">
        <v>21</v>
      </c>
      <c r="R14" s="56">
        <v>138.80000000000001</v>
      </c>
      <c r="S14" s="41">
        <v>9</v>
      </c>
      <c r="U14" s="41" t="s">
        <v>255</v>
      </c>
      <c r="V14" s="41" t="s">
        <v>70</v>
      </c>
      <c r="W14" s="56">
        <v>61.899999999999991</v>
      </c>
      <c r="X14" s="41">
        <v>9</v>
      </c>
    </row>
    <row r="15" spans="1:26" x14ac:dyDescent="0.45">
      <c r="A15" s="41" t="s">
        <v>8</v>
      </c>
      <c r="B15" s="41" t="s">
        <v>81</v>
      </c>
      <c r="C15" s="56">
        <v>608.39999999999964</v>
      </c>
      <c r="D15" s="41">
        <v>1</v>
      </c>
      <c r="K15" s="41" t="s">
        <v>115</v>
      </c>
      <c r="L15" s="41" t="s">
        <v>36</v>
      </c>
      <c r="M15" s="56">
        <v>136.5</v>
      </c>
      <c r="N15" s="41">
        <v>10</v>
      </c>
      <c r="P15" s="41" t="s">
        <v>192</v>
      </c>
      <c r="Q15" s="41" t="s">
        <v>210</v>
      </c>
      <c r="R15" s="56">
        <v>120.79999999999998</v>
      </c>
      <c r="S15" s="41">
        <v>10</v>
      </c>
      <c r="U15" s="41" t="s">
        <v>115</v>
      </c>
      <c r="V15" s="41" t="s">
        <v>36</v>
      </c>
      <c r="W15" s="57">
        <v>60.5</v>
      </c>
      <c r="X15" s="41">
        <v>10</v>
      </c>
    </row>
    <row r="16" spans="1:26" x14ac:dyDescent="0.45">
      <c r="A16" s="41" t="s">
        <v>115</v>
      </c>
      <c r="B16" s="41" t="s">
        <v>36</v>
      </c>
      <c r="C16" s="56">
        <v>500.9</v>
      </c>
      <c r="D16" s="41">
        <v>2</v>
      </c>
      <c r="K16" s="41" t="s">
        <v>267</v>
      </c>
      <c r="L16" s="41" t="s">
        <v>268</v>
      </c>
      <c r="M16" s="56">
        <v>123.49999999999999</v>
      </c>
      <c r="N16" s="41">
        <v>11</v>
      </c>
      <c r="P16" s="41" t="s">
        <v>212</v>
      </c>
      <c r="Q16" s="41" t="s">
        <v>185</v>
      </c>
      <c r="R16" s="57">
        <v>110.99999999999999</v>
      </c>
      <c r="S16" s="41">
        <v>11</v>
      </c>
      <c r="U16" s="41" t="s">
        <v>271</v>
      </c>
      <c r="V16" s="41" t="s">
        <v>272</v>
      </c>
      <c r="W16" s="57">
        <v>35.4</v>
      </c>
      <c r="X16" s="41">
        <v>11</v>
      </c>
    </row>
    <row r="17" spans="1:24" x14ac:dyDescent="0.45">
      <c r="A17" s="41" t="s">
        <v>13</v>
      </c>
      <c r="B17" s="41" t="s">
        <v>14</v>
      </c>
      <c r="C17" s="57">
        <v>482.09999999999997</v>
      </c>
      <c r="D17" s="41">
        <v>3</v>
      </c>
      <c r="K17" s="41" t="s">
        <v>147</v>
      </c>
      <c r="L17" s="41" t="s">
        <v>36</v>
      </c>
      <c r="M17" s="56">
        <v>110.90000000000011</v>
      </c>
      <c r="N17" s="41">
        <v>12</v>
      </c>
      <c r="P17" s="41" t="s">
        <v>147</v>
      </c>
      <c r="Q17" s="41" t="s">
        <v>36</v>
      </c>
      <c r="R17" s="57">
        <v>104.90000000000002</v>
      </c>
      <c r="S17" s="41">
        <v>12</v>
      </c>
      <c r="U17" s="41" t="s">
        <v>184</v>
      </c>
      <c r="V17" s="41" t="s">
        <v>185</v>
      </c>
      <c r="W17" s="57">
        <v>32.6</v>
      </c>
      <c r="X17" s="41">
        <v>12</v>
      </c>
    </row>
    <row r="18" spans="1:24" x14ac:dyDescent="0.45">
      <c r="A18" s="41" t="s">
        <v>235</v>
      </c>
      <c r="B18" s="41" t="s">
        <v>236</v>
      </c>
      <c r="C18" s="57">
        <v>436.6</v>
      </c>
      <c r="D18" s="41">
        <v>4</v>
      </c>
      <c r="K18" s="41" t="s">
        <v>217</v>
      </c>
      <c r="L18" s="41" t="s">
        <v>193</v>
      </c>
      <c r="M18" s="56">
        <v>108.50000000000001</v>
      </c>
      <c r="N18" s="41">
        <v>13</v>
      </c>
      <c r="P18" s="41" t="s">
        <v>271</v>
      </c>
      <c r="Q18" s="41" t="s">
        <v>272</v>
      </c>
      <c r="R18" s="57">
        <v>66.900000000000006</v>
      </c>
      <c r="S18" s="41">
        <v>13</v>
      </c>
      <c r="U18" s="41" t="s">
        <v>69</v>
      </c>
      <c r="V18" s="41" t="s">
        <v>70</v>
      </c>
      <c r="W18" s="57">
        <v>25.1</v>
      </c>
      <c r="X18" s="41">
        <v>13</v>
      </c>
    </row>
    <row r="19" spans="1:24" ht="18" x14ac:dyDescent="0.45">
      <c r="A19" s="41" t="s">
        <v>69</v>
      </c>
      <c r="B19" s="41" t="s">
        <v>70</v>
      </c>
      <c r="C19" s="57">
        <v>349.20000000000005</v>
      </c>
      <c r="D19" s="41">
        <v>5</v>
      </c>
      <c r="F19" s="118" t="s">
        <v>62</v>
      </c>
      <c r="G19" s="118"/>
      <c r="H19" s="118"/>
      <c r="I19" s="118"/>
      <c r="K19" s="41" t="s">
        <v>271</v>
      </c>
      <c r="L19" s="41" t="s">
        <v>272</v>
      </c>
      <c r="M19" s="56">
        <v>107.2</v>
      </c>
      <c r="N19" s="41">
        <v>14</v>
      </c>
      <c r="P19" s="41" t="s">
        <v>255</v>
      </c>
      <c r="Q19" s="41" t="s">
        <v>70</v>
      </c>
      <c r="R19" s="57">
        <v>66.2</v>
      </c>
      <c r="S19" s="41">
        <v>14</v>
      </c>
      <c r="U19" s="41" t="s">
        <v>149</v>
      </c>
      <c r="V19" s="41" t="s">
        <v>150</v>
      </c>
      <c r="W19" s="57">
        <v>22.1</v>
      </c>
      <c r="X19" s="41">
        <v>14</v>
      </c>
    </row>
    <row r="20" spans="1:24" x14ac:dyDescent="0.45">
      <c r="A20" s="41" t="s">
        <v>271</v>
      </c>
      <c r="B20" s="41" t="s">
        <v>272</v>
      </c>
      <c r="C20" s="57">
        <v>209.50000000000003</v>
      </c>
      <c r="D20" s="41">
        <v>6</v>
      </c>
      <c r="F20" s="53" t="s">
        <v>0</v>
      </c>
      <c r="G20" s="53" t="s">
        <v>1</v>
      </c>
      <c r="H20" s="55" t="s">
        <v>59</v>
      </c>
      <c r="I20" s="53" t="s">
        <v>60</v>
      </c>
      <c r="K20" s="41" t="s">
        <v>235</v>
      </c>
      <c r="L20" s="41" t="s">
        <v>236</v>
      </c>
      <c r="M20" s="57">
        <v>100.7</v>
      </c>
      <c r="N20" s="41">
        <v>15</v>
      </c>
      <c r="P20" s="41" t="s">
        <v>184</v>
      </c>
      <c r="Q20" s="41" t="s">
        <v>185</v>
      </c>
      <c r="R20" s="57">
        <v>58.900000000000006</v>
      </c>
      <c r="S20" s="41">
        <v>15</v>
      </c>
      <c r="U20" s="41" t="s">
        <v>192</v>
      </c>
      <c r="V20" s="41" t="s">
        <v>210</v>
      </c>
      <c r="W20" s="57">
        <v>15.7</v>
      </c>
      <c r="X20" s="41">
        <v>15</v>
      </c>
    </row>
    <row r="21" spans="1:24" x14ac:dyDescent="0.45">
      <c r="A21" s="41" t="s">
        <v>192</v>
      </c>
      <c r="B21" s="41" t="s">
        <v>210</v>
      </c>
      <c r="C21" s="57">
        <v>188.99999999999997</v>
      </c>
      <c r="D21" s="41">
        <v>7</v>
      </c>
      <c r="F21" s="41" t="s">
        <v>170</v>
      </c>
      <c r="G21" s="41" t="s">
        <v>39</v>
      </c>
      <c r="H21" s="58">
        <v>466.2999999999999</v>
      </c>
      <c r="I21" s="41">
        <v>1</v>
      </c>
      <c r="K21" s="41" t="s">
        <v>255</v>
      </c>
      <c r="L21" s="41" t="s">
        <v>70</v>
      </c>
      <c r="M21" s="56">
        <v>88.59999999999998</v>
      </c>
      <c r="N21" s="41">
        <v>16</v>
      </c>
      <c r="P21" s="41" t="s">
        <v>171</v>
      </c>
      <c r="Q21" s="41" t="s">
        <v>39</v>
      </c>
      <c r="R21" s="57">
        <v>57</v>
      </c>
      <c r="S21" s="41">
        <v>16</v>
      </c>
      <c r="U21" s="41" t="s">
        <v>18</v>
      </c>
      <c r="V21" s="41" t="s">
        <v>19</v>
      </c>
      <c r="W21" s="57">
        <v>10.4</v>
      </c>
      <c r="X21" s="41">
        <v>16</v>
      </c>
    </row>
    <row r="22" spans="1:24" x14ac:dyDescent="0.45">
      <c r="A22" s="41" t="s">
        <v>267</v>
      </c>
      <c r="B22" s="41" t="s">
        <v>268</v>
      </c>
      <c r="C22" s="57">
        <v>131.69999999999999</v>
      </c>
      <c r="D22" s="41">
        <v>8</v>
      </c>
      <c r="F22" s="41" t="s">
        <v>171</v>
      </c>
      <c r="G22" s="41" t="s">
        <v>39</v>
      </c>
      <c r="H22" s="58">
        <v>249.49999999999997</v>
      </c>
      <c r="I22" s="41">
        <v>2</v>
      </c>
      <c r="K22" s="41" t="s">
        <v>172</v>
      </c>
      <c r="L22" s="41" t="s">
        <v>173</v>
      </c>
      <c r="M22" s="56">
        <v>73.399999999999991</v>
      </c>
      <c r="N22" s="41">
        <v>17</v>
      </c>
      <c r="P22" s="41" t="s">
        <v>204</v>
      </c>
      <c r="Q22" s="41" t="s">
        <v>70</v>
      </c>
      <c r="R22" s="57">
        <v>54.600000000000009</v>
      </c>
      <c r="S22" s="41">
        <v>17</v>
      </c>
      <c r="U22" s="41" t="s">
        <v>267</v>
      </c>
      <c r="V22" s="41" t="s">
        <v>268</v>
      </c>
      <c r="W22" s="57">
        <v>0</v>
      </c>
      <c r="X22" s="41">
        <v>17</v>
      </c>
    </row>
    <row r="23" spans="1:24" x14ac:dyDescent="0.45">
      <c r="A23" s="41" t="s">
        <v>238</v>
      </c>
      <c r="B23" s="41" t="s">
        <v>239</v>
      </c>
      <c r="C23" s="57">
        <v>52.400000000000006</v>
      </c>
      <c r="D23" s="41">
        <v>9</v>
      </c>
      <c r="F23" s="41" t="s">
        <v>217</v>
      </c>
      <c r="G23" s="41" t="s">
        <v>193</v>
      </c>
      <c r="H23" s="58">
        <v>114.90000000000002</v>
      </c>
      <c r="I23" s="41">
        <v>3</v>
      </c>
      <c r="K23" s="41" t="s">
        <v>269</v>
      </c>
      <c r="L23" s="41" t="s">
        <v>270</v>
      </c>
      <c r="M23" s="57">
        <v>63</v>
      </c>
      <c r="N23" s="41">
        <v>18</v>
      </c>
      <c r="P23" s="41" t="s">
        <v>18</v>
      </c>
      <c r="Q23" s="41" t="s">
        <v>19</v>
      </c>
      <c r="R23" s="57">
        <v>47.400000000000006</v>
      </c>
      <c r="S23" s="41">
        <v>18</v>
      </c>
      <c r="U23" s="41" t="s">
        <v>269</v>
      </c>
      <c r="V23" s="41" t="s">
        <v>270</v>
      </c>
      <c r="W23" s="57">
        <v>0</v>
      </c>
      <c r="X23" s="41">
        <v>18</v>
      </c>
    </row>
    <row r="24" spans="1:24" x14ac:dyDescent="0.45">
      <c r="K24" s="41" t="s">
        <v>192</v>
      </c>
      <c r="L24" s="41" t="s">
        <v>210</v>
      </c>
      <c r="M24" s="57">
        <v>52.5</v>
      </c>
      <c r="N24" s="41">
        <v>19</v>
      </c>
      <c r="P24" s="41" t="s">
        <v>172</v>
      </c>
      <c r="Q24" s="41" t="s">
        <v>173</v>
      </c>
      <c r="R24" s="57">
        <v>40.800000000000004</v>
      </c>
      <c r="S24" s="41">
        <v>19</v>
      </c>
      <c r="U24" s="41" t="s">
        <v>217</v>
      </c>
      <c r="V24" s="41" t="s">
        <v>193</v>
      </c>
      <c r="W24" s="57">
        <v>0</v>
      </c>
      <c r="X24" s="41">
        <v>19</v>
      </c>
    </row>
    <row r="25" spans="1:24" x14ac:dyDescent="0.45">
      <c r="K25" s="41" t="s">
        <v>238</v>
      </c>
      <c r="L25" s="41" t="s">
        <v>239</v>
      </c>
      <c r="M25" s="57">
        <v>52.400000000000006</v>
      </c>
      <c r="N25" s="41">
        <v>20</v>
      </c>
      <c r="P25" s="41" t="s">
        <v>267</v>
      </c>
      <c r="Q25" s="41" t="s">
        <v>268</v>
      </c>
      <c r="R25" s="57">
        <v>8.1999999999999993</v>
      </c>
      <c r="S25" s="41">
        <v>20</v>
      </c>
      <c r="U25" s="41" t="s">
        <v>170</v>
      </c>
      <c r="V25" s="41" t="s">
        <v>39</v>
      </c>
      <c r="W25" s="57">
        <v>0</v>
      </c>
      <c r="X25" s="41">
        <v>20</v>
      </c>
    </row>
    <row r="26" spans="1:24" x14ac:dyDescent="0.45">
      <c r="E26" s="3"/>
      <c r="K26" s="41" t="s">
        <v>184</v>
      </c>
      <c r="L26" s="41" t="s">
        <v>150</v>
      </c>
      <c r="M26" s="57">
        <v>36.499999999999993</v>
      </c>
      <c r="N26" s="41">
        <v>21</v>
      </c>
      <c r="P26" s="41" t="s">
        <v>217</v>
      </c>
      <c r="Q26" s="41" t="s">
        <v>193</v>
      </c>
      <c r="R26" s="57">
        <v>6.4</v>
      </c>
      <c r="S26" s="41">
        <v>21</v>
      </c>
      <c r="U26" s="41" t="s">
        <v>171</v>
      </c>
      <c r="V26" s="104" t="s">
        <v>39</v>
      </c>
      <c r="W26" s="57">
        <v>0</v>
      </c>
      <c r="X26" s="41">
        <v>21</v>
      </c>
    </row>
    <row r="27" spans="1:24" x14ac:dyDescent="0.45">
      <c r="B27" s="91"/>
      <c r="K27" s="41" t="s">
        <v>22</v>
      </c>
      <c r="L27" s="41" t="s">
        <v>21</v>
      </c>
      <c r="M27" s="57">
        <v>28.3</v>
      </c>
      <c r="N27" s="41">
        <v>22</v>
      </c>
      <c r="P27" s="41" t="s">
        <v>269</v>
      </c>
      <c r="Q27" s="41" t="s">
        <v>270</v>
      </c>
      <c r="R27" s="57">
        <v>0</v>
      </c>
      <c r="S27" s="41">
        <v>22</v>
      </c>
      <c r="U27" s="41" t="s">
        <v>172</v>
      </c>
      <c r="V27" s="41" t="s">
        <v>173</v>
      </c>
      <c r="W27" s="57">
        <v>0</v>
      </c>
      <c r="X27" s="41">
        <v>22</v>
      </c>
    </row>
    <row r="28" spans="1:24" x14ac:dyDescent="0.45">
      <c r="K28" s="41" t="s">
        <v>204</v>
      </c>
      <c r="L28" s="104" t="s">
        <v>70</v>
      </c>
      <c r="M28" s="57">
        <v>22.8</v>
      </c>
      <c r="N28" s="41">
        <v>23</v>
      </c>
      <c r="P28" s="41" t="s">
        <v>238</v>
      </c>
      <c r="Q28" s="41" t="s">
        <v>239</v>
      </c>
      <c r="R28" s="57">
        <v>0</v>
      </c>
      <c r="S28" s="41">
        <v>23</v>
      </c>
      <c r="U28" s="41" t="s">
        <v>238</v>
      </c>
      <c r="V28" s="41" t="s">
        <v>239</v>
      </c>
      <c r="W28" s="57">
        <v>0</v>
      </c>
      <c r="X28" s="41">
        <v>23</v>
      </c>
    </row>
  </sheetData>
  <sortState xmlns:xlrd2="http://schemas.microsoft.com/office/spreadsheetml/2017/richdata2" ref="K18:M19">
    <sortCondition descending="1" ref="M18:M19"/>
  </sortState>
  <mergeCells count="9">
    <mergeCell ref="A13:D13"/>
    <mergeCell ref="F19:I19"/>
    <mergeCell ref="A1:X1"/>
    <mergeCell ref="A2:X2"/>
    <mergeCell ref="A4:D4"/>
    <mergeCell ref="F4:I4"/>
    <mergeCell ref="K4:N4"/>
    <mergeCell ref="P4:S4"/>
    <mergeCell ref="U4:X4"/>
  </mergeCells>
  <printOptions horizontalCentered="1"/>
  <pageMargins left="0.2" right="0.2" top="0.25" bottom="0.25" header="0.05" footer="0.05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K130"/>
  <sheetViews>
    <sheetView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37" sqref="D37"/>
    </sheetView>
  </sheetViews>
  <sheetFormatPr defaultColWidth="8.86328125" defaultRowHeight="14.25" x14ac:dyDescent="0.45"/>
  <cols>
    <col min="1" max="1" width="8.19921875" style="14" bestFit="1" customWidth="1"/>
    <col min="2" max="2" width="11.19921875" style="14" bestFit="1" customWidth="1"/>
    <col min="3" max="3" width="16.1328125" style="14" bestFit="1" customWidth="1"/>
    <col min="4" max="4" width="11.33203125" style="14" bestFit="1" customWidth="1"/>
    <col min="5" max="5" width="15.6640625" style="15" bestFit="1" customWidth="1"/>
    <col min="6" max="6" width="14.86328125" style="15" bestFit="1" customWidth="1"/>
    <col min="7" max="7" width="15.53125" style="15" bestFit="1" customWidth="1"/>
    <col min="8" max="8" width="8.6640625" style="15" bestFit="1" customWidth="1"/>
    <col min="9" max="9" width="13.796875" style="15" bestFit="1" customWidth="1"/>
    <col min="10" max="10" width="14.33203125" style="15" bestFit="1" customWidth="1"/>
    <col min="11" max="11" width="15" style="16" bestFit="1" customWidth="1"/>
    <col min="12" max="12" width="8.796875" style="17" bestFit="1" customWidth="1"/>
    <col min="13" max="379" width="9.46484375" style="18" customWidth="1"/>
    <col min="380" max="381" width="8.19921875" style="10" bestFit="1" customWidth="1"/>
    <col min="382" max="389" width="8.19921875" style="19" bestFit="1" customWidth="1"/>
    <col min="390" max="390" width="9.33203125" style="19" bestFit="1" customWidth="1"/>
    <col min="391" max="391" width="8.86328125" style="18"/>
    <col min="392" max="392" width="9.86328125" style="101" bestFit="1" customWidth="1"/>
    <col min="393" max="393" width="8.86328125" style="18"/>
    <col min="394" max="394" width="7.6640625" style="18" bestFit="1" customWidth="1"/>
    <col min="395" max="16384" width="8.86328125" style="18"/>
  </cols>
  <sheetData>
    <row r="1" spans="1:427" s="8" customFormat="1" ht="42.75" x14ac:dyDescent="0.45">
      <c r="A1" s="49" t="s">
        <v>42</v>
      </c>
      <c r="B1" s="49" t="s">
        <v>44</v>
      </c>
      <c r="C1" s="49" t="s">
        <v>45</v>
      </c>
      <c r="D1" s="49" t="s">
        <v>52</v>
      </c>
      <c r="E1" s="4" t="s">
        <v>46</v>
      </c>
      <c r="F1" s="4" t="s">
        <v>47</v>
      </c>
      <c r="G1" s="4" t="s">
        <v>48</v>
      </c>
      <c r="H1" s="4" t="s">
        <v>49</v>
      </c>
      <c r="I1" s="5" t="s">
        <v>50</v>
      </c>
      <c r="J1" s="5" t="s">
        <v>51</v>
      </c>
      <c r="K1" s="5" t="s">
        <v>183</v>
      </c>
      <c r="L1" s="6" t="s">
        <v>53</v>
      </c>
      <c r="M1" s="50">
        <v>46023</v>
      </c>
      <c r="N1" s="50">
        <f>+M1+1</f>
        <v>46024</v>
      </c>
      <c r="O1" s="50">
        <f t="shared" ref="O1" si="0">+N1+1</f>
        <v>46025</v>
      </c>
      <c r="P1" s="50">
        <f t="shared" ref="P1" si="1">+O1+1</f>
        <v>46026</v>
      </c>
      <c r="Q1" s="50">
        <f t="shared" ref="Q1" si="2">+P1+1</f>
        <v>46027</v>
      </c>
      <c r="R1" s="50">
        <f t="shared" ref="R1" si="3">+Q1+1</f>
        <v>46028</v>
      </c>
      <c r="S1" s="50">
        <f t="shared" ref="S1" si="4">+R1+1</f>
        <v>46029</v>
      </c>
      <c r="T1" s="50">
        <f t="shared" ref="T1" si="5">+S1+1</f>
        <v>46030</v>
      </c>
      <c r="U1" s="50">
        <f t="shared" ref="U1" si="6">+T1+1</f>
        <v>46031</v>
      </c>
      <c r="V1" s="50">
        <f t="shared" ref="V1" si="7">+U1+1</f>
        <v>46032</v>
      </c>
      <c r="W1" s="50">
        <f t="shared" ref="W1" si="8">+V1+1</f>
        <v>46033</v>
      </c>
      <c r="X1" s="50">
        <f t="shared" ref="X1" si="9">+W1+1</f>
        <v>46034</v>
      </c>
      <c r="Y1" s="50">
        <f t="shared" ref="Y1" si="10">+X1+1</f>
        <v>46035</v>
      </c>
      <c r="Z1" s="50">
        <f t="shared" ref="Z1" si="11">+Y1+1</f>
        <v>46036</v>
      </c>
      <c r="AA1" s="50">
        <f t="shared" ref="AA1" si="12">+Z1+1</f>
        <v>46037</v>
      </c>
      <c r="AB1" s="50">
        <f t="shared" ref="AB1" si="13">+AA1+1</f>
        <v>46038</v>
      </c>
      <c r="AC1" s="50">
        <f t="shared" ref="AC1" si="14">+AB1+1</f>
        <v>46039</v>
      </c>
      <c r="AD1" s="50">
        <f t="shared" ref="AD1" si="15">+AC1+1</f>
        <v>46040</v>
      </c>
      <c r="AE1" s="50">
        <f t="shared" ref="AE1" si="16">+AD1+1</f>
        <v>46041</v>
      </c>
      <c r="AF1" s="50">
        <f t="shared" ref="AF1" si="17">+AE1+1</f>
        <v>46042</v>
      </c>
      <c r="AG1" s="50">
        <f t="shared" ref="AG1" si="18">+AF1+1</f>
        <v>46043</v>
      </c>
      <c r="AH1" s="50">
        <f t="shared" ref="AH1" si="19">+AG1+1</f>
        <v>46044</v>
      </c>
      <c r="AI1" s="50">
        <f t="shared" ref="AI1" si="20">+AH1+1</f>
        <v>46045</v>
      </c>
      <c r="AJ1" s="50">
        <f t="shared" ref="AJ1" si="21">+AI1+1</f>
        <v>46046</v>
      </c>
      <c r="AK1" s="50">
        <f t="shared" ref="AK1" si="22">+AJ1+1</f>
        <v>46047</v>
      </c>
      <c r="AL1" s="50">
        <f t="shared" ref="AL1" si="23">+AK1+1</f>
        <v>46048</v>
      </c>
      <c r="AM1" s="50">
        <f t="shared" ref="AM1" si="24">+AL1+1</f>
        <v>46049</v>
      </c>
      <c r="AN1" s="50">
        <f t="shared" ref="AN1" si="25">+AM1+1</f>
        <v>46050</v>
      </c>
      <c r="AO1" s="50">
        <f t="shared" ref="AO1" si="26">+AN1+1</f>
        <v>46051</v>
      </c>
      <c r="AP1" s="50">
        <f t="shared" ref="AP1" si="27">+AO1+1</f>
        <v>46052</v>
      </c>
      <c r="AQ1" s="50">
        <f t="shared" ref="AQ1" si="28">+AP1+1</f>
        <v>46053</v>
      </c>
      <c r="AR1" s="50">
        <f t="shared" ref="AR1" si="29">+AQ1+1</f>
        <v>46054</v>
      </c>
      <c r="AS1" s="50">
        <f t="shared" ref="AS1" si="30">+AR1+1</f>
        <v>46055</v>
      </c>
      <c r="AT1" s="50">
        <f t="shared" ref="AT1" si="31">+AS1+1</f>
        <v>46056</v>
      </c>
      <c r="AU1" s="50">
        <f t="shared" ref="AU1" si="32">+AT1+1</f>
        <v>46057</v>
      </c>
      <c r="AV1" s="50">
        <f t="shared" ref="AV1" si="33">+AU1+1</f>
        <v>46058</v>
      </c>
      <c r="AW1" s="50">
        <f t="shared" ref="AW1" si="34">+AV1+1</f>
        <v>46059</v>
      </c>
      <c r="AX1" s="50">
        <f t="shared" ref="AX1" si="35">+AW1+1</f>
        <v>46060</v>
      </c>
      <c r="AY1" s="50">
        <f t="shared" ref="AY1" si="36">+AX1+1</f>
        <v>46061</v>
      </c>
      <c r="AZ1" s="50">
        <f t="shared" ref="AZ1" si="37">+AY1+1</f>
        <v>46062</v>
      </c>
      <c r="BA1" s="50">
        <f t="shared" ref="BA1" si="38">+AZ1+1</f>
        <v>46063</v>
      </c>
      <c r="BB1" s="50">
        <f t="shared" ref="BB1" si="39">+BA1+1</f>
        <v>46064</v>
      </c>
      <c r="BC1" s="50">
        <f t="shared" ref="BC1" si="40">+BB1+1</f>
        <v>46065</v>
      </c>
      <c r="BD1" s="50">
        <f t="shared" ref="BD1" si="41">+BC1+1</f>
        <v>46066</v>
      </c>
      <c r="BE1" s="50">
        <f t="shared" ref="BE1" si="42">+BD1+1</f>
        <v>46067</v>
      </c>
      <c r="BF1" s="50">
        <f t="shared" ref="BF1" si="43">+BE1+1</f>
        <v>46068</v>
      </c>
      <c r="BG1" s="50">
        <f t="shared" ref="BG1" si="44">+BF1+1</f>
        <v>46069</v>
      </c>
      <c r="BH1" s="50">
        <f t="shared" ref="BH1" si="45">+BG1+1</f>
        <v>46070</v>
      </c>
      <c r="BI1" s="50">
        <f t="shared" ref="BI1" si="46">+BH1+1</f>
        <v>46071</v>
      </c>
      <c r="BJ1" s="50">
        <f t="shared" ref="BJ1" si="47">+BI1+1</f>
        <v>46072</v>
      </c>
      <c r="BK1" s="50">
        <f t="shared" ref="BK1" si="48">+BJ1+1</f>
        <v>46073</v>
      </c>
      <c r="BL1" s="50">
        <f t="shared" ref="BL1" si="49">+BK1+1</f>
        <v>46074</v>
      </c>
      <c r="BM1" s="50">
        <f t="shared" ref="BM1" si="50">+BL1+1</f>
        <v>46075</v>
      </c>
      <c r="BN1" s="50">
        <f t="shared" ref="BN1" si="51">+BM1+1</f>
        <v>46076</v>
      </c>
      <c r="BO1" s="50">
        <f t="shared" ref="BO1" si="52">+BN1+1</f>
        <v>46077</v>
      </c>
      <c r="BP1" s="50">
        <f t="shared" ref="BP1" si="53">+BO1+1</f>
        <v>46078</v>
      </c>
      <c r="BQ1" s="50">
        <f t="shared" ref="BQ1" si="54">+BP1+1</f>
        <v>46079</v>
      </c>
      <c r="BR1" s="50">
        <f t="shared" ref="BR1" si="55">+BQ1+1</f>
        <v>46080</v>
      </c>
      <c r="BS1" s="50">
        <f t="shared" ref="BS1" si="56">+BR1+1</f>
        <v>46081</v>
      </c>
      <c r="BT1" s="50">
        <f t="shared" ref="BT1" si="57">+BS1+1</f>
        <v>46082</v>
      </c>
      <c r="BU1" s="50">
        <f t="shared" ref="BU1" si="58">+BT1+1</f>
        <v>46083</v>
      </c>
      <c r="BV1" s="50">
        <f t="shared" ref="BV1" si="59">+BU1+1</f>
        <v>46084</v>
      </c>
      <c r="BW1" s="50">
        <f t="shared" ref="BW1" si="60">+BV1+1</f>
        <v>46085</v>
      </c>
      <c r="BX1" s="50">
        <f t="shared" ref="BX1" si="61">+BW1+1</f>
        <v>46086</v>
      </c>
      <c r="BY1" s="50">
        <f t="shared" ref="BY1" si="62">+BX1+1</f>
        <v>46087</v>
      </c>
      <c r="BZ1" s="50">
        <f t="shared" ref="BZ1" si="63">+BY1+1</f>
        <v>46088</v>
      </c>
      <c r="CA1" s="50">
        <f t="shared" ref="CA1" si="64">+BZ1+1</f>
        <v>46089</v>
      </c>
      <c r="CB1" s="50">
        <f t="shared" ref="CB1" si="65">+CA1+1</f>
        <v>46090</v>
      </c>
      <c r="CC1" s="50">
        <f t="shared" ref="CC1" si="66">+CB1+1</f>
        <v>46091</v>
      </c>
      <c r="CD1" s="50">
        <f t="shared" ref="CD1" si="67">+CC1+1</f>
        <v>46092</v>
      </c>
      <c r="CE1" s="50">
        <f t="shared" ref="CE1" si="68">+CD1+1</f>
        <v>46093</v>
      </c>
      <c r="CF1" s="50">
        <f t="shared" ref="CF1" si="69">+CE1+1</f>
        <v>46094</v>
      </c>
      <c r="CG1" s="50">
        <f t="shared" ref="CG1" si="70">+CF1+1</f>
        <v>46095</v>
      </c>
      <c r="CH1" s="50">
        <f t="shared" ref="CH1" si="71">+CG1+1</f>
        <v>46096</v>
      </c>
      <c r="CI1" s="50">
        <f t="shared" ref="CI1" si="72">+CH1+1</f>
        <v>46097</v>
      </c>
      <c r="CJ1" s="50">
        <f t="shared" ref="CJ1" si="73">+CI1+1</f>
        <v>46098</v>
      </c>
      <c r="CK1" s="50">
        <f t="shared" ref="CK1" si="74">+CJ1+1</f>
        <v>46099</v>
      </c>
      <c r="CL1" s="50">
        <f t="shared" ref="CL1" si="75">+CK1+1</f>
        <v>46100</v>
      </c>
      <c r="CM1" s="50">
        <f t="shared" ref="CM1" si="76">+CL1+1</f>
        <v>46101</v>
      </c>
      <c r="CN1" s="50">
        <f t="shared" ref="CN1" si="77">+CM1+1</f>
        <v>46102</v>
      </c>
      <c r="CO1" s="50">
        <f t="shared" ref="CO1" si="78">+CN1+1</f>
        <v>46103</v>
      </c>
      <c r="CP1" s="50">
        <f t="shared" ref="CP1" si="79">+CO1+1</f>
        <v>46104</v>
      </c>
      <c r="CQ1" s="50">
        <f t="shared" ref="CQ1" si="80">+CP1+1</f>
        <v>46105</v>
      </c>
      <c r="CR1" s="50">
        <f t="shared" ref="CR1" si="81">+CQ1+1</f>
        <v>46106</v>
      </c>
      <c r="CS1" s="50">
        <f t="shared" ref="CS1" si="82">+CR1+1</f>
        <v>46107</v>
      </c>
      <c r="CT1" s="50">
        <f t="shared" ref="CT1" si="83">+CS1+1</f>
        <v>46108</v>
      </c>
      <c r="CU1" s="50">
        <f t="shared" ref="CU1" si="84">+CT1+1</f>
        <v>46109</v>
      </c>
      <c r="CV1" s="50">
        <f t="shared" ref="CV1" si="85">+CU1+1</f>
        <v>46110</v>
      </c>
      <c r="CW1" s="50">
        <f t="shared" ref="CW1" si="86">+CV1+1</f>
        <v>46111</v>
      </c>
      <c r="CX1" s="50">
        <f t="shared" ref="CX1" si="87">+CW1+1</f>
        <v>46112</v>
      </c>
      <c r="CY1" s="50">
        <f t="shared" ref="CY1" si="88">+CX1+1</f>
        <v>46113</v>
      </c>
      <c r="CZ1" s="50">
        <f t="shared" ref="CZ1" si="89">+CY1+1</f>
        <v>46114</v>
      </c>
      <c r="DA1" s="50">
        <f>+CZ1+1</f>
        <v>46115</v>
      </c>
      <c r="DB1" s="50">
        <f>+DA1+1</f>
        <v>46116</v>
      </c>
      <c r="DC1" s="50">
        <f t="shared" ref="DC1:FN1" si="90">+DB1+1</f>
        <v>46117</v>
      </c>
      <c r="DD1" s="50">
        <f t="shared" si="90"/>
        <v>46118</v>
      </c>
      <c r="DE1" s="50">
        <f t="shared" si="90"/>
        <v>46119</v>
      </c>
      <c r="DF1" s="50">
        <f t="shared" si="90"/>
        <v>46120</v>
      </c>
      <c r="DG1" s="50">
        <f t="shared" si="90"/>
        <v>46121</v>
      </c>
      <c r="DH1" s="50">
        <f t="shared" si="90"/>
        <v>46122</v>
      </c>
      <c r="DI1" s="50">
        <f t="shared" si="90"/>
        <v>46123</v>
      </c>
      <c r="DJ1" s="50">
        <f t="shared" si="90"/>
        <v>46124</v>
      </c>
      <c r="DK1" s="50">
        <f t="shared" si="90"/>
        <v>46125</v>
      </c>
      <c r="DL1" s="50">
        <f t="shared" si="90"/>
        <v>46126</v>
      </c>
      <c r="DM1" s="50">
        <f t="shared" si="90"/>
        <v>46127</v>
      </c>
      <c r="DN1" s="50">
        <f t="shared" si="90"/>
        <v>46128</v>
      </c>
      <c r="DO1" s="50">
        <f t="shared" si="90"/>
        <v>46129</v>
      </c>
      <c r="DP1" s="50">
        <f t="shared" si="90"/>
        <v>46130</v>
      </c>
      <c r="DQ1" s="50">
        <f t="shared" si="90"/>
        <v>46131</v>
      </c>
      <c r="DR1" s="50">
        <f t="shared" si="90"/>
        <v>46132</v>
      </c>
      <c r="DS1" s="50">
        <f t="shared" si="90"/>
        <v>46133</v>
      </c>
      <c r="DT1" s="50">
        <f t="shared" si="90"/>
        <v>46134</v>
      </c>
      <c r="DU1" s="50">
        <f t="shared" si="90"/>
        <v>46135</v>
      </c>
      <c r="DV1" s="50">
        <f t="shared" si="90"/>
        <v>46136</v>
      </c>
      <c r="DW1" s="50">
        <f t="shared" si="90"/>
        <v>46137</v>
      </c>
      <c r="DX1" s="50">
        <f t="shared" si="90"/>
        <v>46138</v>
      </c>
      <c r="DY1" s="50">
        <f t="shared" si="90"/>
        <v>46139</v>
      </c>
      <c r="DZ1" s="50">
        <f t="shared" si="90"/>
        <v>46140</v>
      </c>
      <c r="EA1" s="50">
        <f t="shared" si="90"/>
        <v>46141</v>
      </c>
      <c r="EB1" s="50">
        <f t="shared" si="90"/>
        <v>46142</v>
      </c>
      <c r="EC1" s="50">
        <f t="shared" si="90"/>
        <v>46143</v>
      </c>
      <c r="ED1" s="50">
        <f t="shared" si="90"/>
        <v>46144</v>
      </c>
      <c r="EE1" s="50">
        <f t="shared" si="90"/>
        <v>46145</v>
      </c>
      <c r="EF1" s="50">
        <f t="shared" si="90"/>
        <v>46146</v>
      </c>
      <c r="EG1" s="50">
        <f t="shared" si="90"/>
        <v>46147</v>
      </c>
      <c r="EH1" s="50">
        <f t="shared" si="90"/>
        <v>46148</v>
      </c>
      <c r="EI1" s="50">
        <f t="shared" si="90"/>
        <v>46149</v>
      </c>
      <c r="EJ1" s="50">
        <f t="shared" si="90"/>
        <v>46150</v>
      </c>
      <c r="EK1" s="50">
        <f t="shared" si="90"/>
        <v>46151</v>
      </c>
      <c r="EL1" s="50">
        <f t="shared" si="90"/>
        <v>46152</v>
      </c>
      <c r="EM1" s="50">
        <f t="shared" si="90"/>
        <v>46153</v>
      </c>
      <c r="EN1" s="50">
        <f t="shared" si="90"/>
        <v>46154</v>
      </c>
      <c r="EO1" s="50">
        <f t="shared" si="90"/>
        <v>46155</v>
      </c>
      <c r="EP1" s="50">
        <f t="shared" si="90"/>
        <v>46156</v>
      </c>
      <c r="EQ1" s="50">
        <f t="shared" si="90"/>
        <v>46157</v>
      </c>
      <c r="ER1" s="50">
        <f t="shared" si="90"/>
        <v>46158</v>
      </c>
      <c r="ES1" s="50">
        <f t="shared" si="90"/>
        <v>46159</v>
      </c>
      <c r="ET1" s="50">
        <f t="shared" si="90"/>
        <v>46160</v>
      </c>
      <c r="EU1" s="50">
        <f t="shared" si="90"/>
        <v>46161</v>
      </c>
      <c r="EV1" s="50">
        <f t="shared" si="90"/>
        <v>46162</v>
      </c>
      <c r="EW1" s="50">
        <f t="shared" si="90"/>
        <v>46163</v>
      </c>
      <c r="EX1" s="50">
        <f t="shared" si="90"/>
        <v>46164</v>
      </c>
      <c r="EY1" s="50">
        <f t="shared" si="90"/>
        <v>46165</v>
      </c>
      <c r="EZ1" s="50">
        <f t="shared" si="90"/>
        <v>46166</v>
      </c>
      <c r="FA1" s="50">
        <f t="shared" si="90"/>
        <v>46167</v>
      </c>
      <c r="FB1" s="50">
        <f t="shared" si="90"/>
        <v>46168</v>
      </c>
      <c r="FC1" s="50">
        <f t="shared" si="90"/>
        <v>46169</v>
      </c>
      <c r="FD1" s="50">
        <f t="shared" si="90"/>
        <v>46170</v>
      </c>
      <c r="FE1" s="50">
        <f t="shared" si="90"/>
        <v>46171</v>
      </c>
      <c r="FF1" s="50">
        <f t="shared" si="90"/>
        <v>46172</v>
      </c>
      <c r="FG1" s="50">
        <f t="shared" si="90"/>
        <v>46173</v>
      </c>
      <c r="FH1" s="50">
        <f t="shared" si="90"/>
        <v>46174</v>
      </c>
      <c r="FI1" s="50">
        <f t="shared" si="90"/>
        <v>46175</v>
      </c>
      <c r="FJ1" s="50">
        <f t="shared" si="90"/>
        <v>46176</v>
      </c>
      <c r="FK1" s="50">
        <f t="shared" si="90"/>
        <v>46177</v>
      </c>
      <c r="FL1" s="50">
        <f t="shared" si="90"/>
        <v>46178</v>
      </c>
      <c r="FM1" s="50">
        <f t="shared" si="90"/>
        <v>46179</v>
      </c>
      <c r="FN1" s="50">
        <f t="shared" si="90"/>
        <v>46180</v>
      </c>
      <c r="FO1" s="50">
        <f t="shared" ref="FO1:HZ1" si="91">+FN1+1</f>
        <v>46181</v>
      </c>
      <c r="FP1" s="50">
        <f t="shared" si="91"/>
        <v>46182</v>
      </c>
      <c r="FQ1" s="50">
        <f t="shared" si="91"/>
        <v>46183</v>
      </c>
      <c r="FR1" s="50">
        <f t="shared" si="91"/>
        <v>46184</v>
      </c>
      <c r="FS1" s="50">
        <f t="shared" si="91"/>
        <v>46185</v>
      </c>
      <c r="FT1" s="50">
        <f t="shared" si="91"/>
        <v>46186</v>
      </c>
      <c r="FU1" s="50">
        <f t="shared" si="91"/>
        <v>46187</v>
      </c>
      <c r="FV1" s="50">
        <f t="shared" si="91"/>
        <v>46188</v>
      </c>
      <c r="FW1" s="50">
        <f t="shared" si="91"/>
        <v>46189</v>
      </c>
      <c r="FX1" s="50">
        <f t="shared" si="91"/>
        <v>46190</v>
      </c>
      <c r="FY1" s="50">
        <f t="shared" si="91"/>
        <v>46191</v>
      </c>
      <c r="FZ1" s="50">
        <f t="shared" si="91"/>
        <v>46192</v>
      </c>
      <c r="GA1" s="50">
        <f t="shared" si="91"/>
        <v>46193</v>
      </c>
      <c r="GB1" s="50">
        <f t="shared" si="91"/>
        <v>46194</v>
      </c>
      <c r="GC1" s="50">
        <f t="shared" si="91"/>
        <v>46195</v>
      </c>
      <c r="GD1" s="50">
        <f t="shared" si="91"/>
        <v>46196</v>
      </c>
      <c r="GE1" s="50">
        <f t="shared" si="91"/>
        <v>46197</v>
      </c>
      <c r="GF1" s="50">
        <f t="shared" si="91"/>
        <v>46198</v>
      </c>
      <c r="GG1" s="50">
        <f t="shared" si="91"/>
        <v>46199</v>
      </c>
      <c r="GH1" s="50">
        <f t="shared" si="91"/>
        <v>46200</v>
      </c>
      <c r="GI1" s="50">
        <f t="shared" si="91"/>
        <v>46201</v>
      </c>
      <c r="GJ1" s="50">
        <f t="shared" si="91"/>
        <v>46202</v>
      </c>
      <c r="GK1" s="50">
        <f t="shared" si="91"/>
        <v>46203</v>
      </c>
      <c r="GL1" s="50">
        <f t="shared" si="91"/>
        <v>46204</v>
      </c>
      <c r="GM1" s="50">
        <f t="shared" si="91"/>
        <v>46205</v>
      </c>
      <c r="GN1" s="50">
        <f t="shared" si="91"/>
        <v>46206</v>
      </c>
      <c r="GO1" s="50">
        <f t="shared" si="91"/>
        <v>46207</v>
      </c>
      <c r="GP1" s="50">
        <f t="shared" si="91"/>
        <v>46208</v>
      </c>
      <c r="GQ1" s="50">
        <f t="shared" si="91"/>
        <v>46209</v>
      </c>
      <c r="GR1" s="50">
        <f t="shared" si="91"/>
        <v>46210</v>
      </c>
      <c r="GS1" s="50">
        <f t="shared" si="91"/>
        <v>46211</v>
      </c>
      <c r="GT1" s="50">
        <f t="shared" si="91"/>
        <v>46212</v>
      </c>
      <c r="GU1" s="50">
        <f t="shared" si="91"/>
        <v>46213</v>
      </c>
      <c r="GV1" s="50">
        <f t="shared" si="91"/>
        <v>46214</v>
      </c>
      <c r="GW1" s="50">
        <f t="shared" si="91"/>
        <v>46215</v>
      </c>
      <c r="GX1" s="50">
        <f t="shared" si="91"/>
        <v>46216</v>
      </c>
      <c r="GY1" s="50">
        <f t="shared" si="91"/>
        <v>46217</v>
      </c>
      <c r="GZ1" s="50">
        <f t="shared" si="91"/>
        <v>46218</v>
      </c>
      <c r="HA1" s="50">
        <f t="shared" si="91"/>
        <v>46219</v>
      </c>
      <c r="HB1" s="50">
        <f t="shared" si="91"/>
        <v>46220</v>
      </c>
      <c r="HC1" s="50">
        <f t="shared" si="91"/>
        <v>46221</v>
      </c>
      <c r="HD1" s="50">
        <f t="shared" si="91"/>
        <v>46222</v>
      </c>
      <c r="HE1" s="50">
        <f t="shared" si="91"/>
        <v>46223</v>
      </c>
      <c r="HF1" s="50">
        <f t="shared" si="91"/>
        <v>46224</v>
      </c>
      <c r="HG1" s="50">
        <f t="shared" si="91"/>
        <v>46225</v>
      </c>
      <c r="HH1" s="50">
        <f t="shared" si="91"/>
        <v>46226</v>
      </c>
      <c r="HI1" s="50">
        <f t="shared" si="91"/>
        <v>46227</v>
      </c>
      <c r="HJ1" s="50">
        <f t="shared" si="91"/>
        <v>46228</v>
      </c>
      <c r="HK1" s="50">
        <f t="shared" si="91"/>
        <v>46229</v>
      </c>
      <c r="HL1" s="50">
        <f t="shared" si="91"/>
        <v>46230</v>
      </c>
      <c r="HM1" s="50">
        <f t="shared" si="91"/>
        <v>46231</v>
      </c>
      <c r="HN1" s="50">
        <f t="shared" si="91"/>
        <v>46232</v>
      </c>
      <c r="HO1" s="50">
        <f t="shared" si="91"/>
        <v>46233</v>
      </c>
      <c r="HP1" s="50">
        <f t="shared" si="91"/>
        <v>46234</v>
      </c>
      <c r="HQ1" s="50">
        <f t="shared" si="91"/>
        <v>46235</v>
      </c>
      <c r="HR1" s="50">
        <f t="shared" si="91"/>
        <v>46236</v>
      </c>
      <c r="HS1" s="50">
        <f t="shared" si="91"/>
        <v>46237</v>
      </c>
      <c r="HT1" s="50">
        <f t="shared" si="91"/>
        <v>46238</v>
      </c>
      <c r="HU1" s="50">
        <f t="shared" si="91"/>
        <v>46239</v>
      </c>
      <c r="HV1" s="50">
        <f t="shared" si="91"/>
        <v>46240</v>
      </c>
      <c r="HW1" s="50">
        <f t="shared" si="91"/>
        <v>46241</v>
      </c>
      <c r="HX1" s="50">
        <f t="shared" si="91"/>
        <v>46242</v>
      </c>
      <c r="HY1" s="50">
        <f t="shared" si="91"/>
        <v>46243</v>
      </c>
      <c r="HZ1" s="50">
        <f t="shared" si="91"/>
        <v>46244</v>
      </c>
      <c r="IA1" s="50">
        <f t="shared" ref="IA1:KL1" si="92">+HZ1+1</f>
        <v>46245</v>
      </c>
      <c r="IB1" s="50">
        <f t="shared" si="92"/>
        <v>46246</v>
      </c>
      <c r="IC1" s="50">
        <f t="shared" si="92"/>
        <v>46247</v>
      </c>
      <c r="ID1" s="50">
        <f t="shared" si="92"/>
        <v>46248</v>
      </c>
      <c r="IE1" s="50">
        <f t="shared" si="92"/>
        <v>46249</v>
      </c>
      <c r="IF1" s="50">
        <f t="shared" si="92"/>
        <v>46250</v>
      </c>
      <c r="IG1" s="50">
        <f t="shared" si="92"/>
        <v>46251</v>
      </c>
      <c r="IH1" s="50">
        <f t="shared" si="92"/>
        <v>46252</v>
      </c>
      <c r="II1" s="50">
        <f t="shared" si="92"/>
        <v>46253</v>
      </c>
      <c r="IJ1" s="50">
        <f t="shared" si="92"/>
        <v>46254</v>
      </c>
      <c r="IK1" s="50">
        <f t="shared" si="92"/>
        <v>46255</v>
      </c>
      <c r="IL1" s="50">
        <f t="shared" si="92"/>
        <v>46256</v>
      </c>
      <c r="IM1" s="50">
        <f t="shared" si="92"/>
        <v>46257</v>
      </c>
      <c r="IN1" s="50">
        <f t="shared" si="92"/>
        <v>46258</v>
      </c>
      <c r="IO1" s="50">
        <f t="shared" si="92"/>
        <v>46259</v>
      </c>
      <c r="IP1" s="50">
        <f t="shared" si="92"/>
        <v>46260</v>
      </c>
      <c r="IQ1" s="50">
        <f t="shared" si="92"/>
        <v>46261</v>
      </c>
      <c r="IR1" s="50">
        <f t="shared" si="92"/>
        <v>46262</v>
      </c>
      <c r="IS1" s="50">
        <f t="shared" si="92"/>
        <v>46263</v>
      </c>
      <c r="IT1" s="50">
        <f t="shared" si="92"/>
        <v>46264</v>
      </c>
      <c r="IU1" s="50">
        <f t="shared" si="92"/>
        <v>46265</v>
      </c>
      <c r="IV1" s="50">
        <f t="shared" si="92"/>
        <v>46266</v>
      </c>
      <c r="IW1" s="50">
        <f t="shared" si="92"/>
        <v>46267</v>
      </c>
      <c r="IX1" s="50">
        <f t="shared" si="92"/>
        <v>46268</v>
      </c>
      <c r="IY1" s="50">
        <f t="shared" si="92"/>
        <v>46269</v>
      </c>
      <c r="IZ1" s="50">
        <f t="shared" si="92"/>
        <v>46270</v>
      </c>
      <c r="JA1" s="50">
        <f t="shared" si="92"/>
        <v>46271</v>
      </c>
      <c r="JB1" s="50">
        <f t="shared" si="92"/>
        <v>46272</v>
      </c>
      <c r="JC1" s="50">
        <f t="shared" si="92"/>
        <v>46273</v>
      </c>
      <c r="JD1" s="50">
        <f t="shared" si="92"/>
        <v>46274</v>
      </c>
      <c r="JE1" s="50">
        <f t="shared" si="92"/>
        <v>46275</v>
      </c>
      <c r="JF1" s="50">
        <f t="shared" si="92"/>
        <v>46276</v>
      </c>
      <c r="JG1" s="50">
        <f t="shared" si="92"/>
        <v>46277</v>
      </c>
      <c r="JH1" s="50">
        <f t="shared" si="92"/>
        <v>46278</v>
      </c>
      <c r="JI1" s="50">
        <f t="shared" si="92"/>
        <v>46279</v>
      </c>
      <c r="JJ1" s="50">
        <f t="shared" si="92"/>
        <v>46280</v>
      </c>
      <c r="JK1" s="50">
        <f t="shared" si="92"/>
        <v>46281</v>
      </c>
      <c r="JL1" s="50">
        <f t="shared" si="92"/>
        <v>46282</v>
      </c>
      <c r="JM1" s="50">
        <f t="shared" si="92"/>
        <v>46283</v>
      </c>
      <c r="JN1" s="50">
        <f t="shared" si="92"/>
        <v>46284</v>
      </c>
      <c r="JO1" s="50">
        <f t="shared" si="92"/>
        <v>46285</v>
      </c>
      <c r="JP1" s="50">
        <f t="shared" si="92"/>
        <v>46286</v>
      </c>
      <c r="JQ1" s="50">
        <f t="shared" si="92"/>
        <v>46287</v>
      </c>
      <c r="JR1" s="50">
        <f t="shared" si="92"/>
        <v>46288</v>
      </c>
      <c r="JS1" s="50">
        <f t="shared" si="92"/>
        <v>46289</v>
      </c>
      <c r="JT1" s="50">
        <f t="shared" si="92"/>
        <v>46290</v>
      </c>
      <c r="JU1" s="50">
        <f t="shared" si="92"/>
        <v>46291</v>
      </c>
      <c r="JV1" s="50">
        <f t="shared" si="92"/>
        <v>46292</v>
      </c>
      <c r="JW1" s="50">
        <f t="shared" si="92"/>
        <v>46293</v>
      </c>
      <c r="JX1" s="50">
        <f t="shared" si="92"/>
        <v>46294</v>
      </c>
      <c r="JY1" s="50">
        <f t="shared" si="92"/>
        <v>46295</v>
      </c>
      <c r="JZ1" s="50">
        <f t="shared" si="92"/>
        <v>46296</v>
      </c>
      <c r="KA1" s="50">
        <f t="shared" si="92"/>
        <v>46297</v>
      </c>
      <c r="KB1" s="50">
        <f t="shared" si="92"/>
        <v>46298</v>
      </c>
      <c r="KC1" s="50">
        <f t="shared" si="92"/>
        <v>46299</v>
      </c>
      <c r="KD1" s="50">
        <f t="shared" si="92"/>
        <v>46300</v>
      </c>
      <c r="KE1" s="50">
        <f t="shared" si="92"/>
        <v>46301</v>
      </c>
      <c r="KF1" s="50">
        <f t="shared" si="92"/>
        <v>46302</v>
      </c>
      <c r="KG1" s="50">
        <f t="shared" si="92"/>
        <v>46303</v>
      </c>
      <c r="KH1" s="50">
        <f t="shared" si="92"/>
        <v>46304</v>
      </c>
      <c r="KI1" s="50">
        <f t="shared" si="92"/>
        <v>46305</v>
      </c>
      <c r="KJ1" s="50">
        <f t="shared" si="92"/>
        <v>46306</v>
      </c>
      <c r="KK1" s="50">
        <f t="shared" si="92"/>
        <v>46307</v>
      </c>
      <c r="KL1" s="50">
        <f t="shared" si="92"/>
        <v>46308</v>
      </c>
      <c r="KM1" s="50">
        <f t="shared" ref="KM1:MX1" si="93">+KL1+1</f>
        <v>46309</v>
      </c>
      <c r="KN1" s="50">
        <f t="shared" si="93"/>
        <v>46310</v>
      </c>
      <c r="KO1" s="50">
        <f t="shared" si="93"/>
        <v>46311</v>
      </c>
      <c r="KP1" s="50">
        <f t="shared" si="93"/>
        <v>46312</v>
      </c>
      <c r="KQ1" s="50">
        <f t="shared" si="93"/>
        <v>46313</v>
      </c>
      <c r="KR1" s="50">
        <f t="shared" si="93"/>
        <v>46314</v>
      </c>
      <c r="KS1" s="50">
        <f t="shared" si="93"/>
        <v>46315</v>
      </c>
      <c r="KT1" s="50">
        <f t="shared" si="93"/>
        <v>46316</v>
      </c>
      <c r="KU1" s="50">
        <f t="shared" si="93"/>
        <v>46317</v>
      </c>
      <c r="KV1" s="50">
        <f t="shared" si="93"/>
        <v>46318</v>
      </c>
      <c r="KW1" s="50">
        <f t="shared" si="93"/>
        <v>46319</v>
      </c>
      <c r="KX1" s="50">
        <f t="shared" si="93"/>
        <v>46320</v>
      </c>
      <c r="KY1" s="50">
        <f t="shared" si="93"/>
        <v>46321</v>
      </c>
      <c r="KZ1" s="50">
        <f t="shared" si="93"/>
        <v>46322</v>
      </c>
      <c r="LA1" s="50">
        <f t="shared" si="93"/>
        <v>46323</v>
      </c>
      <c r="LB1" s="50">
        <f t="shared" si="93"/>
        <v>46324</v>
      </c>
      <c r="LC1" s="50">
        <f t="shared" si="93"/>
        <v>46325</v>
      </c>
      <c r="LD1" s="50">
        <f t="shared" si="93"/>
        <v>46326</v>
      </c>
      <c r="LE1" s="50">
        <f t="shared" si="93"/>
        <v>46327</v>
      </c>
      <c r="LF1" s="50">
        <f t="shared" si="93"/>
        <v>46328</v>
      </c>
      <c r="LG1" s="50">
        <f t="shared" si="93"/>
        <v>46329</v>
      </c>
      <c r="LH1" s="50">
        <f t="shared" si="93"/>
        <v>46330</v>
      </c>
      <c r="LI1" s="50">
        <f t="shared" si="93"/>
        <v>46331</v>
      </c>
      <c r="LJ1" s="50">
        <f t="shared" si="93"/>
        <v>46332</v>
      </c>
      <c r="LK1" s="50">
        <f t="shared" si="93"/>
        <v>46333</v>
      </c>
      <c r="LL1" s="50">
        <f t="shared" si="93"/>
        <v>46334</v>
      </c>
      <c r="LM1" s="50">
        <f t="shared" si="93"/>
        <v>46335</v>
      </c>
      <c r="LN1" s="50">
        <f t="shared" si="93"/>
        <v>46336</v>
      </c>
      <c r="LO1" s="50">
        <f t="shared" si="93"/>
        <v>46337</v>
      </c>
      <c r="LP1" s="50">
        <f t="shared" si="93"/>
        <v>46338</v>
      </c>
      <c r="LQ1" s="50">
        <f t="shared" si="93"/>
        <v>46339</v>
      </c>
      <c r="LR1" s="50">
        <f t="shared" si="93"/>
        <v>46340</v>
      </c>
      <c r="LS1" s="50">
        <f t="shared" si="93"/>
        <v>46341</v>
      </c>
      <c r="LT1" s="50">
        <f t="shared" si="93"/>
        <v>46342</v>
      </c>
      <c r="LU1" s="50">
        <f t="shared" si="93"/>
        <v>46343</v>
      </c>
      <c r="LV1" s="50">
        <f t="shared" si="93"/>
        <v>46344</v>
      </c>
      <c r="LW1" s="50">
        <f t="shared" si="93"/>
        <v>46345</v>
      </c>
      <c r="LX1" s="50">
        <f t="shared" si="93"/>
        <v>46346</v>
      </c>
      <c r="LY1" s="50">
        <f t="shared" si="93"/>
        <v>46347</v>
      </c>
      <c r="LZ1" s="50">
        <f t="shared" si="93"/>
        <v>46348</v>
      </c>
      <c r="MA1" s="50">
        <f t="shared" si="93"/>
        <v>46349</v>
      </c>
      <c r="MB1" s="50">
        <f t="shared" si="93"/>
        <v>46350</v>
      </c>
      <c r="MC1" s="50">
        <f t="shared" si="93"/>
        <v>46351</v>
      </c>
      <c r="MD1" s="50">
        <f t="shared" si="93"/>
        <v>46352</v>
      </c>
      <c r="ME1" s="50">
        <f t="shared" si="93"/>
        <v>46353</v>
      </c>
      <c r="MF1" s="50">
        <f t="shared" si="93"/>
        <v>46354</v>
      </c>
      <c r="MG1" s="50">
        <f t="shared" si="93"/>
        <v>46355</v>
      </c>
      <c r="MH1" s="50">
        <f t="shared" si="93"/>
        <v>46356</v>
      </c>
      <c r="MI1" s="50">
        <f t="shared" si="93"/>
        <v>46357</v>
      </c>
      <c r="MJ1" s="50">
        <f t="shared" si="93"/>
        <v>46358</v>
      </c>
      <c r="MK1" s="50">
        <f t="shared" si="93"/>
        <v>46359</v>
      </c>
      <c r="ML1" s="50">
        <f t="shared" si="93"/>
        <v>46360</v>
      </c>
      <c r="MM1" s="50">
        <f t="shared" si="93"/>
        <v>46361</v>
      </c>
      <c r="MN1" s="50">
        <f t="shared" si="93"/>
        <v>46362</v>
      </c>
      <c r="MO1" s="50">
        <f t="shared" si="93"/>
        <v>46363</v>
      </c>
      <c r="MP1" s="50">
        <f t="shared" si="93"/>
        <v>46364</v>
      </c>
      <c r="MQ1" s="50">
        <f t="shared" si="93"/>
        <v>46365</v>
      </c>
      <c r="MR1" s="50">
        <f t="shared" si="93"/>
        <v>46366</v>
      </c>
      <c r="MS1" s="50">
        <f t="shared" si="93"/>
        <v>46367</v>
      </c>
      <c r="MT1" s="50">
        <f t="shared" si="93"/>
        <v>46368</v>
      </c>
      <c r="MU1" s="50">
        <f t="shared" si="93"/>
        <v>46369</v>
      </c>
      <c r="MV1" s="50">
        <f t="shared" si="93"/>
        <v>46370</v>
      </c>
      <c r="MW1" s="50">
        <f t="shared" si="93"/>
        <v>46371</v>
      </c>
      <c r="MX1" s="50">
        <f t="shared" si="93"/>
        <v>46372</v>
      </c>
      <c r="MY1" s="50">
        <f t="shared" ref="MY1:NM1" si="94">+MX1+1</f>
        <v>46373</v>
      </c>
      <c r="MZ1" s="50">
        <f t="shared" si="94"/>
        <v>46374</v>
      </c>
      <c r="NA1" s="50">
        <f t="shared" si="94"/>
        <v>46375</v>
      </c>
      <c r="NB1" s="50">
        <f t="shared" si="94"/>
        <v>46376</v>
      </c>
      <c r="NC1" s="50">
        <f t="shared" si="94"/>
        <v>46377</v>
      </c>
      <c r="ND1" s="50">
        <f t="shared" si="94"/>
        <v>46378</v>
      </c>
      <c r="NE1" s="50">
        <f t="shared" si="94"/>
        <v>46379</v>
      </c>
      <c r="NF1" s="50">
        <f t="shared" si="94"/>
        <v>46380</v>
      </c>
      <c r="NG1" s="50">
        <f t="shared" si="94"/>
        <v>46381</v>
      </c>
      <c r="NH1" s="50">
        <f t="shared" si="94"/>
        <v>46382</v>
      </c>
      <c r="NI1" s="50">
        <f t="shared" si="94"/>
        <v>46383</v>
      </c>
      <c r="NJ1" s="50">
        <f t="shared" si="94"/>
        <v>46384</v>
      </c>
      <c r="NK1" s="50">
        <f t="shared" si="94"/>
        <v>46385</v>
      </c>
      <c r="NL1" s="50">
        <f t="shared" si="94"/>
        <v>46386</v>
      </c>
      <c r="NM1" s="50">
        <f t="shared" si="94"/>
        <v>46387</v>
      </c>
      <c r="NN1" s="50" t="s">
        <v>261</v>
      </c>
      <c r="NO1" s="50" t="s">
        <v>262</v>
      </c>
      <c r="NP1" s="51" t="s">
        <v>95</v>
      </c>
      <c r="NQ1" s="51" t="s">
        <v>96</v>
      </c>
      <c r="NR1" s="52" t="s">
        <v>97</v>
      </c>
      <c r="NS1" s="52" t="s">
        <v>98</v>
      </c>
      <c r="NT1" s="52" t="s">
        <v>99</v>
      </c>
      <c r="NU1" s="52" t="s">
        <v>158</v>
      </c>
      <c r="NV1" s="52" t="s">
        <v>159</v>
      </c>
      <c r="NW1" s="52" t="s">
        <v>160</v>
      </c>
      <c r="NX1" s="52" t="s">
        <v>161</v>
      </c>
      <c r="NY1" s="52" t="s">
        <v>162</v>
      </c>
      <c r="NZ1" s="50" t="s">
        <v>86</v>
      </c>
      <c r="OA1" s="7"/>
      <c r="OB1" s="100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</row>
    <row r="2" spans="1:427" s="11" customFormat="1" x14ac:dyDescent="0.45">
      <c r="A2" s="9" t="s">
        <v>234</v>
      </c>
      <c r="B2" s="9" t="s">
        <v>235</v>
      </c>
      <c r="C2" s="9" t="s">
        <v>236</v>
      </c>
      <c r="D2" s="9" t="s">
        <v>7</v>
      </c>
      <c r="E2" s="92">
        <f>SUM(M2:NM2)</f>
        <v>436.6</v>
      </c>
      <c r="F2" s="92"/>
      <c r="G2" s="92"/>
      <c r="H2" s="92"/>
      <c r="I2" s="93">
        <f>+M2+N2+O2+Q2+S2+U2+X2+Z2+AH2+AL2+AO2+AP2+AS2+AW2+BB2+BE2+BI2+BJ2+BK2+BT2+BV2+BY2+CB2+CC2+CF2+CG2+CS2+CU2</f>
        <v>100.7</v>
      </c>
      <c r="J2" s="93">
        <f>+P2+R2+T2+W2+Y2+AC2+AD2+AE2+AI2+AK2+AM2+AY2+AZ2+BA2+BH2+BQ2+BR2+BS2+CH2+CI2+CN2+CO2+CV2+CW2+CX2</f>
        <v>196.79999999999998</v>
      </c>
      <c r="K2" s="93">
        <f>+V2+AJ2+AQ2+AU2+AX2+BF2+BW2+BZ2+CA2+CD2+CK2+CQ2</f>
        <v>139.1</v>
      </c>
      <c r="L2" s="96">
        <f>+E2-I2-J2-K2</f>
        <v>0</v>
      </c>
      <c r="M2" s="94">
        <v>2.5</v>
      </c>
      <c r="N2" s="94">
        <v>3.4</v>
      </c>
      <c r="O2" s="94">
        <v>3.9</v>
      </c>
      <c r="P2" s="94">
        <v>7.2</v>
      </c>
      <c r="Q2" s="94">
        <v>4.3</v>
      </c>
      <c r="R2" s="94">
        <v>5.7</v>
      </c>
      <c r="S2" s="94">
        <v>3.2</v>
      </c>
      <c r="T2" s="94">
        <v>8.6999999999999993</v>
      </c>
      <c r="U2" s="94">
        <v>4.5999999999999996</v>
      </c>
      <c r="V2" s="94">
        <v>12.1</v>
      </c>
      <c r="W2" s="94">
        <v>9</v>
      </c>
      <c r="X2" s="94">
        <v>4.4000000000000004</v>
      </c>
      <c r="Y2" s="94">
        <v>6.2</v>
      </c>
      <c r="Z2" s="94">
        <v>4.0999999999999996</v>
      </c>
      <c r="AA2" s="94"/>
      <c r="AB2" s="94"/>
      <c r="AC2" s="94">
        <v>8.1</v>
      </c>
      <c r="AD2" s="94">
        <v>9.5</v>
      </c>
      <c r="AE2" s="94">
        <v>8.9</v>
      </c>
      <c r="AF2" s="94"/>
      <c r="AG2" s="94"/>
      <c r="AH2" s="94">
        <v>2</v>
      </c>
      <c r="AI2" s="94">
        <v>8.1999999999999993</v>
      </c>
      <c r="AJ2" s="94">
        <v>12.2</v>
      </c>
      <c r="AK2" s="94">
        <v>8</v>
      </c>
      <c r="AL2" s="94">
        <v>3.3</v>
      </c>
      <c r="AM2" s="94">
        <v>8.3000000000000007</v>
      </c>
      <c r="AN2" s="94"/>
      <c r="AO2" s="94">
        <v>3.6</v>
      </c>
      <c r="AP2" s="94">
        <v>3.7</v>
      </c>
      <c r="AQ2" s="94">
        <v>14</v>
      </c>
      <c r="AR2" s="94"/>
      <c r="AS2" s="94">
        <v>4.5</v>
      </c>
      <c r="AT2" s="94"/>
      <c r="AU2" s="94">
        <v>10.7</v>
      </c>
      <c r="AV2" s="94"/>
      <c r="AW2" s="94">
        <v>4.5</v>
      </c>
      <c r="AX2" s="94">
        <v>12.5</v>
      </c>
      <c r="AY2" s="94">
        <v>6</v>
      </c>
      <c r="AZ2" s="94">
        <v>6.8</v>
      </c>
      <c r="BA2" s="94">
        <v>9.8000000000000007</v>
      </c>
      <c r="BB2" s="94">
        <v>2.5</v>
      </c>
      <c r="BC2" s="94"/>
      <c r="BD2" s="94"/>
      <c r="BE2" s="94">
        <v>3</v>
      </c>
      <c r="BF2" s="94">
        <v>10.1</v>
      </c>
      <c r="BG2" s="94"/>
      <c r="BH2" s="94">
        <v>9.6999999999999993</v>
      </c>
      <c r="BI2" s="94">
        <v>4</v>
      </c>
      <c r="BJ2" s="94">
        <v>2.7</v>
      </c>
      <c r="BK2" s="94">
        <v>4.7</v>
      </c>
      <c r="BL2" s="94"/>
      <c r="BM2" s="94"/>
      <c r="BN2" s="94"/>
      <c r="BO2" s="94"/>
      <c r="BP2" s="94"/>
      <c r="BQ2" s="94">
        <v>7.3</v>
      </c>
      <c r="BR2" s="94">
        <v>9</v>
      </c>
      <c r="BS2" s="94">
        <v>6.5</v>
      </c>
      <c r="BT2" s="94">
        <v>4.8</v>
      </c>
      <c r="BU2" s="94"/>
      <c r="BV2" s="94">
        <v>2.7</v>
      </c>
      <c r="BW2" s="94">
        <v>10.3</v>
      </c>
      <c r="BX2" s="94"/>
      <c r="BY2" s="94">
        <v>4.7</v>
      </c>
      <c r="BZ2" s="94">
        <v>12</v>
      </c>
      <c r="CA2" s="94">
        <v>12</v>
      </c>
      <c r="CB2" s="94">
        <v>3.3</v>
      </c>
      <c r="CC2" s="94">
        <v>2.5</v>
      </c>
      <c r="CD2" s="94">
        <v>10.3</v>
      </c>
      <c r="CE2" s="94"/>
      <c r="CF2" s="94">
        <v>3</v>
      </c>
      <c r="CG2" s="94">
        <v>3.1</v>
      </c>
      <c r="CH2" s="94">
        <v>9.3000000000000007</v>
      </c>
      <c r="CI2" s="94">
        <v>5.3</v>
      </c>
      <c r="CJ2" s="94"/>
      <c r="CK2" s="94">
        <v>11.2</v>
      </c>
      <c r="CL2" s="94"/>
      <c r="CM2" s="94"/>
      <c r="CN2" s="94">
        <v>6.1</v>
      </c>
      <c r="CO2" s="94">
        <v>8</v>
      </c>
      <c r="CP2" s="94"/>
      <c r="CQ2" s="94">
        <v>11.7</v>
      </c>
      <c r="CR2" s="94"/>
      <c r="CS2" s="94">
        <v>2.7</v>
      </c>
      <c r="CT2" s="94"/>
      <c r="CU2" s="94">
        <v>5</v>
      </c>
      <c r="CV2" s="94">
        <v>7.2</v>
      </c>
      <c r="CW2" s="94">
        <v>9.6</v>
      </c>
      <c r="CX2" s="94">
        <v>8.4</v>
      </c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  <c r="IV2" s="94"/>
      <c r="IW2" s="94"/>
      <c r="IX2" s="94"/>
      <c r="IY2" s="94"/>
      <c r="IZ2" s="94"/>
      <c r="JA2" s="94"/>
      <c r="JB2" s="94"/>
      <c r="JC2" s="94"/>
      <c r="JD2" s="94"/>
      <c r="JE2" s="94"/>
      <c r="JF2" s="94"/>
      <c r="JG2" s="94"/>
      <c r="JH2" s="94"/>
      <c r="JI2" s="94"/>
      <c r="JJ2" s="94"/>
      <c r="JK2" s="94"/>
      <c r="JL2" s="94"/>
      <c r="JM2" s="94"/>
      <c r="JN2" s="94"/>
      <c r="JO2" s="94"/>
      <c r="JP2" s="94"/>
      <c r="JQ2" s="94"/>
      <c r="JR2" s="94"/>
      <c r="JS2" s="94"/>
      <c r="JT2" s="94"/>
      <c r="JU2" s="94"/>
      <c r="JV2" s="94"/>
      <c r="JW2" s="94"/>
      <c r="JX2" s="94"/>
      <c r="JY2" s="94"/>
      <c r="JZ2" s="94"/>
      <c r="KA2" s="94"/>
      <c r="KB2" s="94"/>
      <c r="KC2" s="94"/>
      <c r="KD2" s="94"/>
      <c r="KE2" s="94"/>
      <c r="KF2" s="94"/>
      <c r="KG2" s="94"/>
      <c r="KH2" s="94"/>
      <c r="KI2" s="94"/>
      <c r="KJ2" s="94"/>
      <c r="KK2" s="94"/>
      <c r="KL2" s="94"/>
      <c r="KM2" s="94"/>
      <c r="KN2" s="94"/>
      <c r="KO2" s="94"/>
      <c r="KP2" s="94"/>
      <c r="KQ2" s="94"/>
      <c r="KR2" s="94"/>
      <c r="KS2" s="94"/>
      <c r="KT2" s="94"/>
      <c r="KU2" s="94"/>
      <c r="KV2" s="94"/>
      <c r="KW2" s="94"/>
      <c r="KX2" s="94"/>
      <c r="KY2" s="94"/>
      <c r="KZ2" s="94"/>
      <c r="LA2" s="94"/>
      <c r="LB2" s="94"/>
      <c r="LC2" s="94"/>
      <c r="LD2" s="94"/>
      <c r="LE2" s="94"/>
      <c r="LF2" s="94"/>
      <c r="LG2" s="94"/>
      <c r="LH2" s="94"/>
      <c r="LI2" s="94"/>
      <c r="LJ2" s="94"/>
      <c r="LK2" s="94"/>
      <c r="LL2" s="94"/>
      <c r="LM2" s="94"/>
      <c r="LN2" s="94"/>
      <c r="LO2" s="94"/>
      <c r="LP2" s="94"/>
      <c r="LQ2" s="94"/>
      <c r="LR2" s="94"/>
      <c r="LS2" s="94"/>
      <c r="LT2" s="94"/>
      <c r="LU2" s="94"/>
      <c r="LV2" s="94"/>
      <c r="LW2" s="94"/>
      <c r="LX2" s="94"/>
      <c r="LY2" s="94"/>
      <c r="LZ2" s="94"/>
      <c r="MA2" s="94"/>
      <c r="MB2" s="94"/>
      <c r="MC2" s="94"/>
      <c r="MD2" s="94"/>
      <c r="ME2" s="94"/>
      <c r="MF2" s="94"/>
      <c r="MG2" s="94"/>
      <c r="MH2" s="94"/>
      <c r="MI2" s="94"/>
      <c r="MJ2" s="94"/>
      <c r="MK2" s="94"/>
      <c r="ML2" s="94"/>
      <c r="MM2" s="94"/>
      <c r="MN2" s="94"/>
      <c r="MO2" s="94"/>
      <c r="MP2" s="94"/>
      <c r="MQ2" s="94"/>
      <c r="MR2" s="94"/>
      <c r="MS2" s="94"/>
      <c r="MT2" s="94"/>
      <c r="MU2" s="94"/>
      <c r="MV2" s="94"/>
      <c r="MW2" s="94"/>
      <c r="MX2" s="94"/>
      <c r="MY2" s="94"/>
      <c r="MZ2" s="94"/>
      <c r="NA2" s="94"/>
      <c r="NB2" s="94"/>
      <c r="NC2" s="94"/>
      <c r="ND2" s="94"/>
      <c r="NE2" s="94"/>
      <c r="NF2" s="94"/>
      <c r="NG2" s="94"/>
      <c r="NH2" s="94"/>
      <c r="NI2" s="94"/>
      <c r="NJ2" s="94"/>
      <c r="NK2" s="94"/>
      <c r="NL2" s="94"/>
      <c r="NM2" s="94"/>
      <c r="NN2" s="94">
        <f t="shared" ref="NN2:NN24" si="95">SUM(M2:AQ2)</f>
        <v>169.1</v>
      </c>
      <c r="NO2" s="94">
        <f t="shared" ref="NO2:NO24" si="96">SUM(AR2:BS2)</f>
        <v>114.3</v>
      </c>
      <c r="NP2" s="94">
        <f t="shared" ref="NP2:NP24" si="97">SUM(BT2:CX2)</f>
        <v>153.19999999999999</v>
      </c>
      <c r="NQ2" s="94">
        <f t="shared" ref="NQ2:NQ24" si="98">SUM(CY2:EB2)</f>
        <v>0</v>
      </c>
      <c r="NR2" s="94">
        <f t="shared" ref="NR2:NR24" si="99">SUM(EC2:FG2)</f>
        <v>0</v>
      </c>
      <c r="NS2" s="94">
        <f t="shared" ref="NS2:NS24" si="100">SUM(FH2:GK2)</f>
        <v>0</v>
      </c>
      <c r="NT2" s="94">
        <f t="shared" ref="NT2:NT24" si="101">SUM(GL2:HP2)</f>
        <v>0</v>
      </c>
      <c r="NU2" s="94">
        <f t="shared" ref="NU2:NU24" si="102">SUM(HQ2:IU2)</f>
        <v>0</v>
      </c>
      <c r="NV2" s="94">
        <f t="shared" ref="NV2:NV24" si="103">SUM(IV2:JY2)</f>
        <v>0</v>
      </c>
      <c r="NW2" s="94">
        <f t="shared" ref="NW2:NW24" si="104">SUM(JZ2:LD2)</f>
        <v>0</v>
      </c>
      <c r="NX2" s="94">
        <f t="shared" ref="NX2:NX24" si="105">SUM(LE2:MH2)</f>
        <v>0</v>
      </c>
      <c r="NY2" s="94">
        <f t="shared" ref="NY2:NY24" si="106">SUM(MI2:NM2)</f>
        <v>0</v>
      </c>
      <c r="NZ2" s="94">
        <f t="shared" ref="NZ2:NZ25" si="107">SUM(DA2:NO2)</f>
        <v>283.39999999999998</v>
      </c>
      <c r="OA2" s="10"/>
      <c r="OB2" s="103"/>
    </row>
    <row r="3" spans="1:427" s="11" customFormat="1" x14ac:dyDescent="0.45">
      <c r="A3" s="9" t="s">
        <v>263</v>
      </c>
      <c r="B3" s="9" t="s">
        <v>267</v>
      </c>
      <c r="C3" s="9" t="s">
        <v>268</v>
      </c>
      <c r="D3" s="9" t="s">
        <v>7</v>
      </c>
      <c r="E3" s="92">
        <f>SUM(M3:NM3)</f>
        <v>131.69999999999999</v>
      </c>
      <c r="F3" s="92"/>
      <c r="G3" s="92"/>
      <c r="H3" s="92"/>
      <c r="I3" s="93">
        <f>SUM(M3:CX3)-BJ3</f>
        <v>123.49999999999999</v>
      </c>
      <c r="J3" s="93">
        <f>+BJ3</f>
        <v>8.1999999999999993</v>
      </c>
      <c r="K3" s="93">
        <v>0</v>
      </c>
      <c r="L3" s="96">
        <f>+E3-I3-J3-K3</f>
        <v>3.5527136788005009E-15</v>
      </c>
      <c r="M3" s="94">
        <v>2.4</v>
      </c>
      <c r="N3" s="94"/>
      <c r="O3" s="94">
        <v>1.4</v>
      </c>
      <c r="P3" s="94">
        <v>2.4</v>
      </c>
      <c r="Q3" s="94">
        <v>1.4</v>
      </c>
      <c r="R3" s="94"/>
      <c r="S3" s="94"/>
      <c r="T3" s="94"/>
      <c r="U3" s="94"/>
      <c r="V3" s="94">
        <v>1.3</v>
      </c>
      <c r="W3" s="94">
        <v>2.5</v>
      </c>
      <c r="X3" s="94">
        <v>0.8</v>
      </c>
      <c r="Y3" s="94">
        <v>1.3</v>
      </c>
      <c r="Z3" s="94">
        <v>1.1000000000000001</v>
      </c>
      <c r="AA3" s="94"/>
      <c r="AB3" s="94">
        <v>0.7</v>
      </c>
      <c r="AC3" s="94">
        <v>2.2999999999999998</v>
      </c>
      <c r="AD3" s="94">
        <v>0.8</v>
      </c>
      <c r="AE3" s="94">
        <v>1.2</v>
      </c>
      <c r="AF3" s="94">
        <v>1.8</v>
      </c>
      <c r="AG3" s="94">
        <v>1.6</v>
      </c>
      <c r="AH3" s="94">
        <v>2.2000000000000002</v>
      </c>
      <c r="AI3" s="94">
        <v>3.2</v>
      </c>
      <c r="AJ3" s="94">
        <v>1.2</v>
      </c>
      <c r="AK3" s="94"/>
      <c r="AL3" s="94">
        <v>1.4</v>
      </c>
      <c r="AM3" s="94"/>
      <c r="AN3" s="94">
        <v>0.9</v>
      </c>
      <c r="AO3" s="94">
        <v>1.1000000000000001</v>
      </c>
      <c r="AP3" s="94"/>
      <c r="AQ3" s="94"/>
      <c r="AR3" s="94">
        <v>1</v>
      </c>
      <c r="AS3" s="94">
        <v>1.1000000000000001</v>
      </c>
      <c r="AT3" s="94">
        <v>2.2000000000000002</v>
      </c>
      <c r="AU3" s="94">
        <v>1.7</v>
      </c>
      <c r="AV3" s="94"/>
      <c r="AW3" s="94"/>
      <c r="AX3" s="94">
        <v>2</v>
      </c>
      <c r="AY3" s="94">
        <v>1.4</v>
      </c>
      <c r="AZ3" s="94">
        <v>2.8</v>
      </c>
      <c r="BA3" s="94">
        <v>2.9</v>
      </c>
      <c r="BB3" s="94">
        <v>2</v>
      </c>
      <c r="BC3" s="94">
        <v>3.8</v>
      </c>
      <c r="BD3" s="94">
        <v>2.1</v>
      </c>
      <c r="BE3" s="94">
        <v>2.6</v>
      </c>
      <c r="BF3" s="94">
        <v>3</v>
      </c>
      <c r="BG3" s="94">
        <v>3.7</v>
      </c>
      <c r="BH3" s="94">
        <v>1.6</v>
      </c>
      <c r="BI3" s="94"/>
      <c r="BJ3" s="94">
        <v>8.1999999999999993</v>
      </c>
      <c r="BK3" s="94">
        <v>0.6</v>
      </c>
      <c r="BL3" s="94"/>
      <c r="BM3" s="94"/>
      <c r="BN3" s="94">
        <v>3.2</v>
      </c>
      <c r="BO3" s="94"/>
      <c r="BP3" s="94">
        <v>3.8</v>
      </c>
      <c r="BQ3" s="94"/>
      <c r="BR3" s="94">
        <v>4.0999999999999996</v>
      </c>
      <c r="BS3" s="94">
        <v>2</v>
      </c>
      <c r="BT3" s="94">
        <v>1.4</v>
      </c>
      <c r="BU3" s="94">
        <v>4.5999999999999996</v>
      </c>
      <c r="BV3" s="94">
        <v>0.5</v>
      </c>
      <c r="BW3" s="94"/>
      <c r="BX3" s="94">
        <v>1</v>
      </c>
      <c r="BY3" s="94">
        <v>1.2</v>
      </c>
      <c r="BZ3" s="94">
        <v>0.8</v>
      </c>
      <c r="CA3" s="94">
        <v>2.1</v>
      </c>
      <c r="CB3" s="94">
        <v>0.7</v>
      </c>
      <c r="CC3" s="94"/>
      <c r="CD3" s="94">
        <v>1.2</v>
      </c>
      <c r="CE3" s="94"/>
      <c r="CF3" s="94">
        <v>1.1000000000000001</v>
      </c>
      <c r="CG3" s="94">
        <v>0.9</v>
      </c>
      <c r="CH3" s="94">
        <v>2.9</v>
      </c>
      <c r="CI3" s="94">
        <v>1.9</v>
      </c>
      <c r="CJ3" s="94"/>
      <c r="CK3" s="94">
        <v>2.2999999999999998</v>
      </c>
      <c r="CL3" s="94"/>
      <c r="CM3" s="94">
        <v>0.5</v>
      </c>
      <c r="CN3" s="94">
        <v>0.6</v>
      </c>
      <c r="CO3" s="94">
        <v>2.5</v>
      </c>
      <c r="CP3" s="94">
        <v>1.3</v>
      </c>
      <c r="CQ3" s="94">
        <v>0.9</v>
      </c>
      <c r="CR3" s="94"/>
      <c r="CS3" s="94">
        <v>1.8</v>
      </c>
      <c r="CT3" s="94">
        <v>2.5</v>
      </c>
      <c r="CU3" s="94">
        <v>2.6</v>
      </c>
      <c r="CV3" s="94">
        <v>1.5</v>
      </c>
      <c r="CW3" s="94">
        <v>3.6</v>
      </c>
      <c r="CX3" s="94">
        <v>2.5</v>
      </c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  <c r="IV3" s="94"/>
      <c r="IW3" s="94"/>
      <c r="IX3" s="94"/>
      <c r="IY3" s="94"/>
      <c r="IZ3" s="94"/>
      <c r="JA3" s="94"/>
      <c r="JB3" s="94"/>
      <c r="JC3" s="94"/>
      <c r="JD3" s="94"/>
      <c r="JE3" s="94"/>
      <c r="JF3" s="94"/>
      <c r="JG3" s="94"/>
      <c r="JH3" s="94"/>
      <c r="JI3" s="94"/>
      <c r="JJ3" s="94"/>
      <c r="JK3" s="94"/>
      <c r="JL3" s="94"/>
      <c r="JM3" s="94"/>
      <c r="JN3" s="94"/>
      <c r="JO3" s="94"/>
      <c r="JP3" s="94"/>
      <c r="JQ3" s="94"/>
      <c r="JR3" s="94"/>
      <c r="JS3" s="94"/>
      <c r="JT3" s="94"/>
      <c r="JU3" s="94"/>
      <c r="JV3" s="94"/>
      <c r="JW3" s="94"/>
      <c r="JX3" s="94"/>
      <c r="JY3" s="94"/>
      <c r="JZ3" s="94"/>
      <c r="KA3" s="94"/>
      <c r="KB3" s="94"/>
      <c r="KC3" s="94"/>
      <c r="KD3" s="94"/>
      <c r="KE3" s="94"/>
      <c r="KF3" s="94"/>
      <c r="KG3" s="94"/>
      <c r="KH3" s="94"/>
      <c r="KI3" s="94"/>
      <c r="KJ3" s="94"/>
      <c r="KK3" s="94"/>
      <c r="KL3" s="94"/>
      <c r="KM3" s="94"/>
      <c r="KN3" s="94"/>
      <c r="KO3" s="94"/>
      <c r="KP3" s="94"/>
      <c r="KQ3" s="94"/>
      <c r="KR3" s="94"/>
      <c r="KS3" s="94"/>
      <c r="KT3" s="94"/>
      <c r="KU3" s="94"/>
      <c r="KV3" s="94"/>
      <c r="KW3" s="94"/>
      <c r="KX3" s="94"/>
      <c r="KY3" s="94"/>
      <c r="KZ3" s="94"/>
      <c r="LA3" s="94"/>
      <c r="LB3" s="94"/>
      <c r="LC3" s="94"/>
      <c r="LD3" s="94"/>
      <c r="LE3" s="94"/>
      <c r="LF3" s="94"/>
      <c r="LG3" s="94"/>
      <c r="LH3" s="94"/>
      <c r="LI3" s="94"/>
      <c r="LJ3" s="94"/>
      <c r="LK3" s="94"/>
      <c r="LL3" s="94"/>
      <c r="LM3" s="94"/>
      <c r="LN3" s="94"/>
      <c r="LO3" s="94"/>
      <c r="LP3" s="94"/>
      <c r="LQ3" s="94"/>
      <c r="LR3" s="94"/>
      <c r="LS3" s="94"/>
      <c r="LT3" s="94"/>
      <c r="LU3" s="94"/>
      <c r="LV3" s="94"/>
      <c r="LW3" s="94"/>
      <c r="LX3" s="94"/>
      <c r="LY3" s="94"/>
      <c r="LZ3" s="94"/>
      <c r="MA3" s="94"/>
      <c r="MB3" s="94"/>
      <c r="MC3" s="94"/>
      <c r="MD3" s="94"/>
      <c r="ME3" s="94"/>
      <c r="MF3" s="94"/>
      <c r="MG3" s="94"/>
      <c r="MH3" s="94"/>
      <c r="MI3" s="94"/>
      <c r="MJ3" s="94"/>
      <c r="MK3" s="94"/>
      <c r="ML3" s="94"/>
      <c r="MM3" s="94"/>
      <c r="MN3" s="94"/>
      <c r="MO3" s="94"/>
      <c r="MP3" s="94"/>
      <c r="MQ3" s="94"/>
      <c r="MR3" s="94"/>
      <c r="MS3" s="94"/>
      <c r="MT3" s="94"/>
      <c r="MU3" s="94"/>
      <c r="MV3" s="94"/>
      <c r="MW3" s="94"/>
      <c r="MX3" s="94"/>
      <c r="MY3" s="94"/>
      <c r="MZ3" s="94"/>
      <c r="NA3" s="94"/>
      <c r="NB3" s="94"/>
      <c r="NC3" s="94"/>
      <c r="ND3" s="94"/>
      <c r="NE3" s="94"/>
      <c r="NF3" s="94"/>
      <c r="NG3" s="94"/>
      <c r="NH3" s="94"/>
      <c r="NI3" s="94"/>
      <c r="NJ3" s="94"/>
      <c r="NK3" s="94"/>
      <c r="NL3" s="94"/>
      <c r="NM3" s="94"/>
      <c r="NN3" s="94">
        <f t="shared" si="95"/>
        <v>33</v>
      </c>
      <c r="NO3" s="94">
        <f t="shared" si="96"/>
        <v>55.800000000000011</v>
      </c>
      <c r="NP3" s="94">
        <f t="shared" si="97"/>
        <v>42.900000000000006</v>
      </c>
      <c r="NQ3" s="94">
        <f t="shared" si="98"/>
        <v>0</v>
      </c>
      <c r="NR3" s="94">
        <f t="shared" si="99"/>
        <v>0</v>
      </c>
      <c r="NS3" s="94">
        <f t="shared" si="100"/>
        <v>0</v>
      </c>
      <c r="NT3" s="94">
        <f t="shared" si="101"/>
        <v>0</v>
      </c>
      <c r="NU3" s="94">
        <f t="shared" si="102"/>
        <v>0</v>
      </c>
      <c r="NV3" s="94">
        <f t="shared" si="103"/>
        <v>0</v>
      </c>
      <c r="NW3" s="94">
        <f t="shared" si="104"/>
        <v>0</v>
      </c>
      <c r="NX3" s="94">
        <f t="shared" si="105"/>
        <v>0</v>
      </c>
      <c r="NY3" s="94">
        <f t="shared" si="106"/>
        <v>0</v>
      </c>
      <c r="NZ3" s="94">
        <f t="shared" si="107"/>
        <v>88.800000000000011</v>
      </c>
      <c r="OA3" s="10"/>
      <c r="OB3" s="103"/>
    </row>
    <row r="4" spans="1:427" s="11" customFormat="1" x14ac:dyDescent="0.45">
      <c r="A4" s="9" t="s">
        <v>146</v>
      </c>
      <c r="B4" s="9" t="s">
        <v>147</v>
      </c>
      <c r="C4" s="9" t="s">
        <v>36</v>
      </c>
      <c r="D4" s="9" t="s">
        <v>4</v>
      </c>
      <c r="E4" s="92"/>
      <c r="F4" s="92">
        <f>SUM(M4:NM4)</f>
        <v>308.69999999999976</v>
      </c>
      <c r="G4" s="92"/>
      <c r="H4" s="92"/>
      <c r="I4" s="93">
        <f>+M4+N4+O4+P4+Q4+R4+S4+U4+V4+W4+X4+Z4+AA4+AC4+AD4+AE4+AG4+AJ4+AK4+AM4+AO4+AQ4+AR4+AS4+AU4+AV4+AW4+AX4+AY4+BF4+BI4+BK4+BM4+BN4+BP4+BR4+BS4+BT4+BU4+BY4+BZ4+CB4+CE4+CG4+CH4+CI4+CK4+CN4+CO4+CQ4+CR4+CU4+CW4+CX4</f>
        <v>110.90000000000011</v>
      </c>
      <c r="J4" s="93">
        <f>+AF4+AH4+AL4+AN4+BB4+BH4+BJ4+BQ4+BV4+BW4+BX4+CA4+CD4+CP4</f>
        <v>104.90000000000002</v>
      </c>
      <c r="K4" s="93">
        <f>+T4+AI4+AP4+AT4+BE4+BO4+BL4</f>
        <v>92.9</v>
      </c>
      <c r="L4" s="96">
        <f>+F4-I4-J4-K4</f>
        <v>-3.5527136788005009E-13</v>
      </c>
      <c r="M4" s="94">
        <v>1.4</v>
      </c>
      <c r="N4" s="94">
        <v>1</v>
      </c>
      <c r="O4" s="94">
        <v>3.4</v>
      </c>
      <c r="P4" s="94">
        <v>1</v>
      </c>
      <c r="Q4" s="94">
        <v>1</v>
      </c>
      <c r="R4" s="94">
        <v>2.2999999999999998</v>
      </c>
      <c r="S4" s="94">
        <v>1.4</v>
      </c>
      <c r="T4" s="94">
        <v>10.4</v>
      </c>
      <c r="U4" s="94">
        <v>3</v>
      </c>
      <c r="V4" s="94">
        <v>3.9</v>
      </c>
      <c r="W4" s="94">
        <v>1.4</v>
      </c>
      <c r="X4" s="94">
        <v>1.4</v>
      </c>
      <c r="Y4" s="94"/>
      <c r="Z4" s="94">
        <v>4.4000000000000004</v>
      </c>
      <c r="AA4" s="94">
        <v>1</v>
      </c>
      <c r="AB4" s="94"/>
      <c r="AC4" s="94">
        <v>4.5999999999999996</v>
      </c>
      <c r="AD4" s="94">
        <v>1</v>
      </c>
      <c r="AE4" s="94">
        <v>3.2</v>
      </c>
      <c r="AF4" s="94">
        <v>5.8</v>
      </c>
      <c r="AG4" s="94">
        <v>1.4</v>
      </c>
      <c r="AH4" s="94">
        <v>5.0999999999999996</v>
      </c>
      <c r="AI4" s="94">
        <v>11.3</v>
      </c>
      <c r="AJ4" s="94">
        <v>3.8</v>
      </c>
      <c r="AK4" s="94">
        <v>1</v>
      </c>
      <c r="AL4" s="94">
        <v>8.6</v>
      </c>
      <c r="AM4" s="94">
        <v>4.8</v>
      </c>
      <c r="AN4" s="94">
        <v>9.6</v>
      </c>
      <c r="AO4" s="94">
        <v>4.4000000000000004</v>
      </c>
      <c r="AP4" s="94">
        <v>18.5</v>
      </c>
      <c r="AQ4" s="94">
        <v>1</v>
      </c>
      <c r="AR4" s="94">
        <v>1.4</v>
      </c>
      <c r="AS4" s="94">
        <v>3.7</v>
      </c>
      <c r="AT4" s="94">
        <v>15.4</v>
      </c>
      <c r="AU4" s="94">
        <v>1.4</v>
      </c>
      <c r="AV4" s="94">
        <v>1</v>
      </c>
      <c r="AW4" s="94">
        <v>4.2</v>
      </c>
      <c r="AX4" s="94">
        <v>2.6</v>
      </c>
      <c r="AY4" s="94">
        <v>4.4000000000000004</v>
      </c>
      <c r="AZ4" s="94"/>
      <c r="BA4" s="94"/>
      <c r="BB4" s="94">
        <v>8.8000000000000007</v>
      </c>
      <c r="BC4" s="94"/>
      <c r="BD4" s="94"/>
      <c r="BE4" s="94">
        <v>14.4</v>
      </c>
      <c r="BF4" s="94">
        <v>1.4</v>
      </c>
      <c r="BG4" s="94"/>
      <c r="BH4" s="94">
        <v>8.9</v>
      </c>
      <c r="BI4" s="94">
        <v>3.5</v>
      </c>
      <c r="BJ4" s="94">
        <v>8.5</v>
      </c>
      <c r="BK4" s="94">
        <v>1.4</v>
      </c>
      <c r="BL4" s="94">
        <v>11.4</v>
      </c>
      <c r="BM4" s="94">
        <v>1.4</v>
      </c>
      <c r="BN4" s="94">
        <v>1.4</v>
      </c>
      <c r="BO4" s="94">
        <v>11.5</v>
      </c>
      <c r="BP4" s="94">
        <v>1</v>
      </c>
      <c r="BQ4" s="94">
        <v>8.5</v>
      </c>
      <c r="BR4" s="94">
        <v>1.4</v>
      </c>
      <c r="BS4" s="94">
        <v>1.4</v>
      </c>
      <c r="BT4" s="94">
        <v>1.4</v>
      </c>
      <c r="BU4" s="94">
        <v>1.4</v>
      </c>
      <c r="BV4" s="94">
        <v>9.8000000000000007</v>
      </c>
      <c r="BW4" s="94">
        <v>5.8</v>
      </c>
      <c r="BX4" s="94">
        <v>5.8</v>
      </c>
      <c r="BY4" s="94">
        <v>1.4</v>
      </c>
      <c r="BZ4" s="94">
        <v>1</v>
      </c>
      <c r="CA4" s="94">
        <v>6.9</v>
      </c>
      <c r="CB4" s="94">
        <v>1.4</v>
      </c>
      <c r="CC4" s="94"/>
      <c r="CD4" s="94">
        <v>6.4</v>
      </c>
      <c r="CE4" s="94">
        <v>1</v>
      </c>
      <c r="CF4" s="94"/>
      <c r="CG4" s="94">
        <v>1</v>
      </c>
      <c r="CH4" s="94">
        <v>1.4</v>
      </c>
      <c r="CI4" s="94">
        <v>1.4</v>
      </c>
      <c r="CJ4" s="94"/>
      <c r="CK4" s="94">
        <v>3.5</v>
      </c>
      <c r="CL4" s="94"/>
      <c r="CM4" s="94"/>
      <c r="CN4" s="94">
        <v>1.4</v>
      </c>
      <c r="CO4" s="94">
        <v>1.4</v>
      </c>
      <c r="CP4" s="94">
        <v>6.4</v>
      </c>
      <c r="CQ4" s="94">
        <v>4.2</v>
      </c>
      <c r="CR4" s="94">
        <v>1.4</v>
      </c>
      <c r="CS4" s="94"/>
      <c r="CT4" s="94"/>
      <c r="CU4" s="94">
        <v>1.4</v>
      </c>
      <c r="CV4" s="94"/>
      <c r="CW4" s="94">
        <v>1.4</v>
      </c>
      <c r="CX4" s="94">
        <v>1.4</v>
      </c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  <c r="IW4" s="94"/>
      <c r="IX4" s="94"/>
      <c r="IY4" s="94"/>
      <c r="IZ4" s="94"/>
      <c r="JA4" s="94"/>
      <c r="JB4" s="94"/>
      <c r="JC4" s="94"/>
      <c r="JD4" s="94"/>
      <c r="JE4" s="94"/>
      <c r="JF4" s="94"/>
      <c r="JG4" s="94"/>
      <c r="JH4" s="94"/>
      <c r="JI4" s="94"/>
      <c r="JJ4" s="94"/>
      <c r="JK4" s="94"/>
      <c r="JL4" s="94"/>
      <c r="JM4" s="94"/>
      <c r="JN4" s="94"/>
      <c r="JO4" s="94"/>
      <c r="JP4" s="94"/>
      <c r="JQ4" s="94"/>
      <c r="JR4" s="94"/>
      <c r="JS4" s="94"/>
      <c r="JT4" s="94"/>
      <c r="JU4" s="94"/>
      <c r="JV4" s="94"/>
      <c r="JW4" s="94"/>
      <c r="JX4" s="94"/>
      <c r="JY4" s="94"/>
      <c r="JZ4" s="94"/>
      <c r="KA4" s="94"/>
      <c r="KB4" s="94"/>
      <c r="KC4" s="94"/>
      <c r="KD4" s="94"/>
      <c r="KE4" s="94"/>
      <c r="KF4" s="94"/>
      <c r="KG4" s="94"/>
      <c r="KH4" s="94"/>
      <c r="KI4" s="94"/>
      <c r="KJ4" s="94"/>
      <c r="KK4" s="94"/>
      <c r="KL4" s="94"/>
      <c r="KM4" s="94"/>
      <c r="KN4" s="94"/>
      <c r="KO4" s="94"/>
      <c r="KP4" s="94"/>
      <c r="KQ4" s="94"/>
      <c r="KR4" s="94"/>
      <c r="KS4" s="94"/>
      <c r="KT4" s="94"/>
      <c r="KU4" s="94"/>
      <c r="KV4" s="94"/>
      <c r="KW4" s="94"/>
      <c r="KX4" s="94"/>
      <c r="KY4" s="94"/>
      <c r="KZ4" s="94"/>
      <c r="LA4" s="94"/>
      <c r="LB4" s="94"/>
      <c r="LC4" s="94"/>
      <c r="LD4" s="94"/>
      <c r="LE4" s="94"/>
      <c r="LF4" s="94"/>
      <c r="LG4" s="94"/>
      <c r="LH4" s="94"/>
      <c r="LI4" s="94"/>
      <c r="LJ4" s="94"/>
      <c r="LK4" s="94"/>
      <c r="LL4" s="94"/>
      <c r="LM4" s="94"/>
      <c r="LN4" s="94"/>
      <c r="LO4" s="94"/>
      <c r="LP4" s="94"/>
      <c r="LQ4" s="94"/>
      <c r="LR4" s="94"/>
      <c r="LS4" s="94"/>
      <c r="LT4" s="94"/>
      <c r="LU4" s="94"/>
      <c r="LV4" s="94"/>
      <c r="LW4" s="94"/>
      <c r="LX4" s="94"/>
      <c r="LY4" s="94"/>
      <c r="LZ4" s="94"/>
      <c r="MA4" s="94"/>
      <c r="MB4" s="94"/>
      <c r="MC4" s="94"/>
      <c r="MD4" s="94"/>
      <c r="ME4" s="94"/>
      <c r="MF4" s="94"/>
      <c r="MG4" s="94"/>
      <c r="MH4" s="94"/>
      <c r="MI4" s="94"/>
      <c r="MJ4" s="94"/>
      <c r="MK4" s="94"/>
      <c r="ML4" s="94"/>
      <c r="MM4" s="94"/>
      <c r="MN4" s="94"/>
      <c r="MO4" s="94"/>
      <c r="MP4" s="94"/>
      <c r="MQ4" s="94"/>
      <c r="MR4" s="94"/>
      <c r="MS4" s="94"/>
      <c r="MT4" s="94"/>
      <c r="MU4" s="94"/>
      <c r="MV4" s="94"/>
      <c r="MW4" s="94"/>
      <c r="MX4" s="94"/>
      <c r="MY4" s="94"/>
      <c r="MZ4" s="94"/>
      <c r="NA4" s="94"/>
      <c r="NB4" s="94"/>
      <c r="NC4" s="94"/>
      <c r="ND4" s="94"/>
      <c r="NE4" s="94"/>
      <c r="NF4" s="94"/>
      <c r="NG4" s="94"/>
      <c r="NH4" s="94"/>
      <c r="NI4" s="94"/>
      <c r="NJ4" s="94"/>
      <c r="NK4" s="94"/>
      <c r="NL4" s="94"/>
      <c r="NM4" s="94"/>
      <c r="NN4" s="94">
        <f t="shared" si="95"/>
        <v>121.09999999999998</v>
      </c>
      <c r="NO4" s="94">
        <f t="shared" si="96"/>
        <v>119.00000000000004</v>
      </c>
      <c r="NP4" s="94">
        <f t="shared" si="97"/>
        <v>68.600000000000009</v>
      </c>
      <c r="NQ4" s="94">
        <f t="shared" si="98"/>
        <v>0</v>
      </c>
      <c r="NR4" s="94">
        <f t="shared" si="99"/>
        <v>0</v>
      </c>
      <c r="NS4" s="94">
        <f t="shared" si="100"/>
        <v>0</v>
      </c>
      <c r="NT4" s="94">
        <f t="shared" si="101"/>
        <v>0</v>
      </c>
      <c r="NU4" s="94">
        <f t="shared" si="102"/>
        <v>0</v>
      </c>
      <c r="NV4" s="94">
        <f t="shared" si="103"/>
        <v>0</v>
      </c>
      <c r="NW4" s="94">
        <f t="shared" si="104"/>
        <v>0</v>
      </c>
      <c r="NX4" s="94">
        <f t="shared" si="105"/>
        <v>0</v>
      </c>
      <c r="NY4" s="94">
        <f t="shared" si="106"/>
        <v>0</v>
      </c>
      <c r="NZ4" s="94">
        <f t="shared" si="107"/>
        <v>240.10000000000002</v>
      </c>
      <c r="OA4" s="10"/>
      <c r="OB4" s="103"/>
    </row>
    <row r="5" spans="1:427" s="11" customFormat="1" x14ac:dyDescent="0.45">
      <c r="A5" s="69" t="s">
        <v>194</v>
      </c>
      <c r="B5" s="9" t="s">
        <v>115</v>
      </c>
      <c r="C5" s="9" t="s">
        <v>36</v>
      </c>
      <c r="D5" s="9" t="s">
        <v>7</v>
      </c>
      <c r="E5" s="92">
        <f>SUM(M5:NM5)</f>
        <v>500.9</v>
      </c>
      <c r="F5" s="92"/>
      <c r="G5" s="92"/>
      <c r="H5" s="92"/>
      <c r="I5" s="93">
        <f>+M5+O5+P5+R5+S5+Y5+AA5+AB5+AF5+AH5+AI5+AT5+AU5+AV5+AW5+AY5+AZ5+BA5+BF5+BG5+BJ5+BQ5+BS5+BV5+BX5+BZ5+CA5+CC5+CE5+CF5+CG5+CI5+CJ5+CM5+CN5+CS5+CV5</f>
        <v>136.5</v>
      </c>
      <c r="J5" s="93">
        <f>+N5+Q5+T5+U5+V5+W5+X5+Z5+AC5+AD5+AE5+AG5+AJ5+AK5+AL5+AM5+AN5+AO5+AP5+AQ5+AR5+AS5+AX5+BB5+BC5+BD5+BH5+BI5+BK5+BL5+BM5+BN5+BO5+BP5+BR5+BT5+BW5+BY5+CB5+CD5+CH5+CL5+CO5+CQ5+CT5+CU5+CW5+CX5</f>
        <v>303.90000000000009</v>
      </c>
      <c r="K5" s="93">
        <f>+BE5+BU5+CK5+CP5+CR5</f>
        <v>60.5</v>
      </c>
      <c r="L5" s="96">
        <f>+E5-I5-J5-K5</f>
        <v>-1.1368683772161603E-13</v>
      </c>
      <c r="M5" s="94">
        <v>5</v>
      </c>
      <c r="N5" s="94">
        <v>5.7</v>
      </c>
      <c r="O5" s="94">
        <v>5</v>
      </c>
      <c r="P5" s="94">
        <v>2.8</v>
      </c>
      <c r="Q5" s="94">
        <v>5.6</v>
      </c>
      <c r="R5" s="94">
        <v>4.8</v>
      </c>
      <c r="S5" s="94">
        <v>4.5</v>
      </c>
      <c r="T5" s="94">
        <v>5.4</v>
      </c>
      <c r="U5" s="94">
        <v>6.3</v>
      </c>
      <c r="V5" s="94">
        <v>5.5</v>
      </c>
      <c r="W5" s="94">
        <v>5.6</v>
      </c>
      <c r="X5" s="94">
        <v>5.0999999999999996</v>
      </c>
      <c r="Y5" s="94">
        <v>4.9000000000000004</v>
      </c>
      <c r="Z5" s="94">
        <v>6.6</v>
      </c>
      <c r="AA5" s="94">
        <v>4.8</v>
      </c>
      <c r="AB5" s="94">
        <v>5</v>
      </c>
      <c r="AC5" s="94">
        <v>5.5</v>
      </c>
      <c r="AD5" s="94">
        <v>5.3</v>
      </c>
      <c r="AE5" s="94">
        <v>5.2</v>
      </c>
      <c r="AF5" s="94">
        <v>2.8</v>
      </c>
      <c r="AG5" s="94">
        <v>5.8</v>
      </c>
      <c r="AH5" s="94">
        <v>3.7</v>
      </c>
      <c r="AI5" s="94">
        <v>3.2</v>
      </c>
      <c r="AJ5" s="94">
        <v>5.7</v>
      </c>
      <c r="AK5" s="94">
        <v>5.0999999999999996</v>
      </c>
      <c r="AL5" s="94">
        <v>5.2</v>
      </c>
      <c r="AM5" s="94">
        <v>6.2</v>
      </c>
      <c r="AN5" s="94">
        <v>5.9</v>
      </c>
      <c r="AO5" s="94">
        <v>5.2</v>
      </c>
      <c r="AP5" s="94">
        <v>5.0999999999999996</v>
      </c>
      <c r="AQ5" s="94">
        <v>5.0999999999999996</v>
      </c>
      <c r="AR5" s="94">
        <v>7.7</v>
      </c>
      <c r="AS5" s="94">
        <v>5.0999999999999996</v>
      </c>
      <c r="AT5" s="94">
        <v>4</v>
      </c>
      <c r="AU5" s="94">
        <v>2.2999999999999998</v>
      </c>
      <c r="AV5" s="94">
        <v>2.9</v>
      </c>
      <c r="AW5" s="94">
        <v>4.5</v>
      </c>
      <c r="AX5" s="94">
        <v>5.3</v>
      </c>
      <c r="AY5" s="94">
        <v>3.8</v>
      </c>
      <c r="AZ5" s="94">
        <v>1.8</v>
      </c>
      <c r="BA5" s="94">
        <v>2.1</v>
      </c>
      <c r="BB5" s="94">
        <v>6</v>
      </c>
      <c r="BC5" s="94">
        <v>6</v>
      </c>
      <c r="BD5" s="94">
        <v>6</v>
      </c>
      <c r="BE5" s="94">
        <v>13</v>
      </c>
      <c r="BF5" s="94">
        <v>4.5999999999999996</v>
      </c>
      <c r="BG5" s="94">
        <v>2.6</v>
      </c>
      <c r="BH5" s="94">
        <v>5.5</v>
      </c>
      <c r="BI5" s="94">
        <v>6</v>
      </c>
      <c r="BJ5" s="94">
        <v>3.9</v>
      </c>
      <c r="BK5" s="94">
        <v>6.9</v>
      </c>
      <c r="BL5" s="94">
        <v>9.4</v>
      </c>
      <c r="BM5" s="94">
        <v>6</v>
      </c>
      <c r="BN5" s="94">
        <v>6.5</v>
      </c>
      <c r="BO5" s="94">
        <v>5.8</v>
      </c>
      <c r="BP5" s="94">
        <v>6.2</v>
      </c>
      <c r="BQ5" s="94">
        <v>3.7</v>
      </c>
      <c r="BR5" s="94">
        <v>8.5</v>
      </c>
      <c r="BS5" s="94">
        <v>4.2</v>
      </c>
      <c r="BT5" s="94">
        <v>9.5</v>
      </c>
      <c r="BU5" s="94">
        <v>10.8</v>
      </c>
      <c r="BV5" s="94">
        <v>3.4</v>
      </c>
      <c r="BW5" s="94">
        <v>7.2</v>
      </c>
      <c r="BX5" s="94">
        <v>3.7</v>
      </c>
      <c r="BY5" s="94">
        <v>8</v>
      </c>
      <c r="BZ5" s="94">
        <v>5</v>
      </c>
      <c r="CA5" s="94">
        <v>4.5</v>
      </c>
      <c r="CB5" s="94">
        <v>9.8000000000000007</v>
      </c>
      <c r="CC5" s="94">
        <v>4</v>
      </c>
      <c r="CD5" s="94">
        <v>5.6</v>
      </c>
      <c r="CE5" s="94">
        <v>3.8</v>
      </c>
      <c r="CF5" s="94">
        <v>1.8</v>
      </c>
      <c r="CG5" s="94">
        <v>3.7</v>
      </c>
      <c r="CH5" s="94">
        <v>7.8</v>
      </c>
      <c r="CI5" s="94">
        <v>4.3</v>
      </c>
      <c r="CJ5" s="94">
        <v>3.7</v>
      </c>
      <c r="CK5" s="94">
        <v>11.6</v>
      </c>
      <c r="CL5" s="94">
        <v>6.7</v>
      </c>
      <c r="CM5" s="94">
        <v>2.2999999999999998</v>
      </c>
      <c r="CN5" s="94">
        <v>3.9</v>
      </c>
      <c r="CO5" s="94">
        <v>7.3</v>
      </c>
      <c r="CP5" s="94">
        <v>10.4</v>
      </c>
      <c r="CQ5" s="94">
        <v>8.3000000000000007</v>
      </c>
      <c r="CR5" s="94">
        <v>14.7</v>
      </c>
      <c r="CS5" s="94">
        <v>2.9</v>
      </c>
      <c r="CT5" s="94">
        <v>5.7</v>
      </c>
      <c r="CU5" s="94">
        <v>6.6</v>
      </c>
      <c r="CV5" s="94">
        <v>2.6</v>
      </c>
      <c r="CW5" s="94">
        <v>7.3</v>
      </c>
      <c r="CX5" s="94">
        <v>6.1</v>
      </c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  <c r="IW5" s="94"/>
      <c r="IX5" s="94"/>
      <c r="IY5" s="94"/>
      <c r="IZ5" s="94"/>
      <c r="JA5" s="94"/>
      <c r="JB5" s="94"/>
      <c r="JC5" s="94"/>
      <c r="JD5" s="94"/>
      <c r="JE5" s="94"/>
      <c r="JF5" s="94"/>
      <c r="JG5" s="94"/>
      <c r="JH5" s="94"/>
      <c r="JI5" s="94"/>
      <c r="JJ5" s="94"/>
      <c r="JK5" s="94"/>
      <c r="JL5" s="94"/>
      <c r="JM5" s="94"/>
      <c r="JN5" s="94"/>
      <c r="JO5" s="94"/>
      <c r="JP5" s="94"/>
      <c r="JQ5" s="94"/>
      <c r="JR5" s="94"/>
      <c r="JS5" s="94"/>
      <c r="JT5" s="94"/>
      <c r="JU5" s="94"/>
      <c r="JV5" s="94"/>
      <c r="JW5" s="94"/>
      <c r="JX5" s="94"/>
      <c r="JY5" s="94"/>
      <c r="JZ5" s="94"/>
      <c r="KA5" s="94"/>
      <c r="KB5" s="94"/>
      <c r="KC5" s="94"/>
      <c r="KD5" s="94"/>
      <c r="KE5" s="94"/>
      <c r="KF5" s="94"/>
      <c r="KG5" s="94"/>
      <c r="KH5" s="94"/>
      <c r="KI5" s="94"/>
      <c r="KJ5" s="94"/>
      <c r="KK5" s="94"/>
      <c r="KL5" s="94"/>
      <c r="KM5" s="94"/>
      <c r="KN5" s="94"/>
      <c r="KO5" s="94"/>
      <c r="KP5" s="94"/>
      <c r="KQ5" s="94"/>
      <c r="KR5" s="94"/>
      <c r="KS5" s="94"/>
      <c r="KT5" s="94"/>
      <c r="KU5" s="94"/>
      <c r="KV5" s="94"/>
      <c r="KW5" s="94"/>
      <c r="KX5" s="94"/>
      <c r="KY5" s="94"/>
      <c r="KZ5" s="94"/>
      <c r="LA5" s="94"/>
      <c r="LB5" s="94"/>
      <c r="LC5" s="94"/>
      <c r="LD5" s="94"/>
      <c r="LE5" s="94"/>
      <c r="LF5" s="94"/>
      <c r="LG5" s="94"/>
      <c r="LH5" s="94"/>
      <c r="LI5" s="94"/>
      <c r="LJ5" s="94"/>
      <c r="LK5" s="94"/>
      <c r="LL5" s="94"/>
      <c r="LM5" s="94"/>
      <c r="LN5" s="94"/>
      <c r="LO5" s="94"/>
      <c r="LP5" s="94"/>
      <c r="LQ5" s="94"/>
      <c r="LR5" s="94"/>
      <c r="LS5" s="94"/>
      <c r="LT5" s="94"/>
      <c r="LU5" s="94"/>
      <c r="LV5" s="94"/>
      <c r="LW5" s="94"/>
      <c r="LX5" s="94"/>
      <c r="LY5" s="94"/>
      <c r="LZ5" s="94"/>
      <c r="MA5" s="94"/>
      <c r="MB5" s="94"/>
      <c r="MC5" s="94"/>
      <c r="MD5" s="94"/>
      <c r="ME5" s="94"/>
      <c r="MF5" s="94"/>
      <c r="MG5" s="94"/>
      <c r="MH5" s="94"/>
      <c r="MI5" s="94"/>
      <c r="MJ5" s="94"/>
      <c r="MK5" s="94"/>
      <c r="ML5" s="94"/>
      <c r="MM5" s="94"/>
      <c r="MN5" s="94"/>
      <c r="MO5" s="94"/>
      <c r="MP5" s="94"/>
      <c r="MQ5" s="94"/>
      <c r="MR5" s="94"/>
      <c r="MS5" s="94"/>
      <c r="MT5" s="94"/>
      <c r="MU5" s="94"/>
      <c r="MV5" s="94"/>
      <c r="MW5" s="94"/>
      <c r="MX5" s="94"/>
      <c r="MY5" s="94"/>
      <c r="MZ5" s="94"/>
      <c r="NA5" s="94"/>
      <c r="NB5" s="94"/>
      <c r="NC5" s="94"/>
      <c r="ND5" s="94"/>
      <c r="NE5" s="94"/>
      <c r="NF5" s="94"/>
      <c r="NG5" s="94"/>
      <c r="NH5" s="94"/>
      <c r="NI5" s="94"/>
      <c r="NJ5" s="94"/>
      <c r="NK5" s="94"/>
      <c r="NL5" s="94"/>
      <c r="NM5" s="94"/>
      <c r="NN5" s="94">
        <f t="shared" si="95"/>
        <v>157.59999999999997</v>
      </c>
      <c r="NO5" s="94">
        <f t="shared" si="96"/>
        <v>150.29999999999998</v>
      </c>
      <c r="NP5" s="94">
        <f t="shared" si="97"/>
        <v>193</v>
      </c>
      <c r="NQ5" s="94">
        <f t="shared" si="98"/>
        <v>0</v>
      </c>
      <c r="NR5" s="94">
        <f t="shared" si="99"/>
        <v>0</v>
      </c>
      <c r="NS5" s="94">
        <f t="shared" si="100"/>
        <v>0</v>
      </c>
      <c r="NT5" s="94">
        <f t="shared" si="101"/>
        <v>0</v>
      </c>
      <c r="NU5" s="94">
        <f t="shared" si="102"/>
        <v>0</v>
      </c>
      <c r="NV5" s="94">
        <f t="shared" si="103"/>
        <v>0</v>
      </c>
      <c r="NW5" s="94">
        <f t="shared" si="104"/>
        <v>0</v>
      </c>
      <c r="NX5" s="94">
        <f t="shared" si="105"/>
        <v>0</v>
      </c>
      <c r="NY5" s="94">
        <f t="shared" si="106"/>
        <v>0</v>
      </c>
      <c r="NZ5" s="94">
        <f t="shared" si="107"/>
        <v>307.89999999999998</v>
      </c>
      <c r="OA5" s="10"/>
      <c r="OB5" s="103"/>
    </row>
    <row r="6" spans="1:427" s="11" customFormat="1" x14ac:dyDescent="0.45">
      <c r="A6" s="69" t="s">
        <v>264</v>
      </c>
      <c r="B6" s="9" t="s">
        <v>184</v>
      </c>
      <c r="C6" s="9" t="s">
        <v>150</v>
      </c>
      <c r="D6" s="9" t="s">
        <v>4</v>
      </c>
      <c r="E6" s="92"/>
      <c r="F6" s="92">
        <f>SUM(M6:NM6)</f>
        <v>479.30000000000013</v>
      </c>
      <c r="G6" s="92"/>
      <c r="H6" s="92"/>
      <c r="I6" s="93">
        <f>+Q6+U6+BC6+BF6+BK6+BR6+BY6+CL6+CO6</f>
        <v>36.499999999999993</v>
      </c>
      <c r="J6" s="93">
        <f>+M6+N6+P6+R6+S6+T6+V6+W6+X6+Y6+Z6+AA6+AB6+BD6+BE6+BG6+BH6+BI6+BJ6+BL6+BN6+BS6+BT6+BU6+BW6+BX6+BZ6+CA6+CB6+CC6+CE6+CF6+CH6+CJ6+CM6+CN6+CP6+CQ6+BM6</f>
        <v>273.2</v>
      </c>
      <c r="K6" s="93">
        <f>+O6+BB6+BO6+BP6+BQ6+BV6+CD6+CG6+CI6+CK6+CR6</f>
        <v>169.6</v>
      </c>
      <c r="L6" s="96">
        <f>+F6-I6-J6-K6</f>
        <v>0</v>
      </c>
      <c r="M6" s="94">
        <v>9.4</v>
      </c>
      <c r="N6" s="94">
        <v>6.2</v>
      </c>
      <c r="O6" s="94">
        <v>14.8</v>
      </c>
      <c r="P6" s="94">
        <v>8.6999999999999993</v>
      </c>
      <c r="Q6" s="94">
        <v>3</v>
      </c>
      <c r="R6" s="94">
        <v>5.0999999999999996</v>
      </c>
      <c r="S6" s="94">
        <v>5.8</v>
      </c>
      <c r="T6" s="94">
        <v>8.4</v>
      </c>
      <c r="U6" s="94">
        <v>3</v>
      </c>
      <c r="V6" s="94">
        <v>6.4</v>
      </c>
      <c r="W6" s="94">
        <v>5.0999999999999996</v>
      </c>
      <c r="X6" s="94">
        <v>5.8</v>
      </c>
      <c r="Y6" s="94">
        <v>5.2</v>
      </c>
      <c r="Z6" s="94">
        <v>6.9</v>
      </c>
      <c r="AA6" s="94">
        <v>8.4</v>
      </c>
      <c r="AB6" s="94">
        <v>5.2</v>
      </c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>
        <v>12.4</v>
      </c>
      <c r="BC6" s="94">
        <v>3.4</v>
      </c>
      <c r="BD6" s="94">
        <v>5.7</v>
      </c>
      <c r="BE6" s="94">
        <v>7.3</v>
      </c>
      <c r="BF6" s="94">
        <v>4.8</v>
      </c>
      <c r="BG6" s="94">
        <v>6.6</v>
      </c>
      <c r="BH6" s="94">
        <v>7.1</v>
      </c>
      <c r="BI6" s="94">
        <v>5.2</v>
      </c>
      <c r="BJ6" s="94">
        <v>7</v>
      </c>
      <c r="BK6" s="94">
        <v>4.5999999999999996</v>
      </c>
      <c r="BL6" s="94">
        <v>6.6</v>
      </c>
      <c r="BM6" s="94">
        <v>5.4</v>
      </c>
      <c r="BN6" s="94">
        <v>7.9</v>
      </c>
      <c r="BO6" s="94">
        <v>10.4</v>
      </c>
      <c r="BP6" s="94">
        <v>19.399999999999999</v>
      </c>
      <c r="BQ6" s="94">
        <v>11.4</v>
      </c>
      <c r="BR6" s="94">
        <v>4.9000000000000004</v>
      </c>
      <c r="BS6" s="94">
        <v>5.3</v>
      </c>
      <c r="BT6" s="94">
        <v>6.4</v>
      </c>
      <c r="BU6" s="94">
        <v>7.9</v>
      </c>
      <c r="BV6" s="94">
        <v>19.600000000000001</v>
      </c>
      <c r="BW6" s="94">
        <v>6.6</v>
      </c>
      <c r="BX6" s="94">
        <v>8.8000000000000007</v>
      </c>
      <c r="BY6" s="94">
        <v>4.3</v>
      </c>
      <c r="BZ6" s="94">
        <v>9.1</v>
      </c>
      <c r="CA6" s="94">
        <v>5.5</v>
      </c>
      <c r="CB6" s="94">
        <v>8.4</v>
      </c>
      <c r="CC6" s="94">
        <v>9</v>
      </c>
      <c r="CD6" s="94">
        <v>14.8</v>
      </c>
      <c r="CE6" s="94">
        <v>6.6</v>
      </c>
      <c r="CF6" s="94">
        <v>6.1</v>
      </c>
      <c r="CG6" s="94">
        <v>11.3</v>
      </c>
      <c r="CH6" s="94">
        <v>7.7</v>
      </c>
      <c r="CI6" s="94">
        <v>10.4</v>
      </c>
      <c r="CJ6" s="94">
        <v>8.6</v>
      </c>
      <c r="CK6" s="94">
        <v>18.7</v>
      </c>
      <c r="CL6" s="94">
        <v>4.0999999999999996</v>
      </c>
      <c r="CM6" s="94">
        <v>7.4</v>
      </c>
      <c r="CN6" s="94">
        <v>8</v>
      </c>
      <c r="CO6" s="94">
        <v>4.4000000000000004</v>
      </c>
      <c r="CP6" s="94">
        <v>7.4</v>
      </c>
      <c r="CQ6" s="94">
        <v>9</v>
      </c>
      <c r="CR6" s="94">
        <v>26.4</v>
      </c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  <c r="IW6" s="94"/>
      <c r="IX6" s="94"/>
      <c r="IY6" s="94"/>
      <c r="IZ6" s="94"/>
      <c r="JA6" s="94"/>
      <c r="JB6" s="94"/>
      <c r="JC6" s="94"/>
      <c r="JD6" s="94"/>
      <c r="JE6" s="94"/>
      <c r="JF6" s="94"/>
      <c r="JG6" s="94"/>
      <c r="JH6" s="94"/>
      <c r="JI6" s="94"/>
      <c r="JJ6" s="94"/>
      <c r="JK6" s="94"/>
      <c r="JL6" s="94"/>
      <c r="JM6" s="94"/>
      <c r="JN6" s="94"/>
      <c r="JO6" s="94"/>
      <c r="JP6" s="94"/>
      <c r="JQ6" s="94"/>
      <c r="JR6" s="94"/>
      <c r="JS6" s="94"/>
      <c r="JT6" s="94"/>
      <c r="JU6" s="94"/>
      <c r="JV6" s="94"/>
      <c r="JW6" s="94"/>
      <c r="JX6" s="94"/>
      <c r="JY6" s="94"/>
      <c r="JZ6" s="94"/>
      <c r="KA6" s="94"/>
      <c r="KB6" s="94"/>
      <c r="KC6" s="94"/>
      <c r="KD6" s="94"/>
      <c r="KE6" s="94"/>
      <c r="KF6" s="94"/>
      <c r="KG6" s="94"/>
      <c r="KH6" s="94"/>
      <c r="KI6" s="94"/>
      <c r="KJ6" s="94"/>
      <c r="KK6" s="94"/>
      <c r="KL6" s="94"/>
      <c r="KM6" s="94"/>
      <c r="KN6" s="94"/>
      <c r="KO6" s="94"/>
      <c r="KP6" s="94"/>
      <c r="KQ6" s="94"/>
      <c r="KR6" s="94"/>
      <c r="KS6" s="94"/>
      <c r="KT6" s="94"/>
      <c r="KU6" s="94"/>
      <c r="KV6" s="94"/>
      <c r="KW6" s="94"/>
      <c r="KX6" s="94"/>
      <c r="KY6" s="94"/>
      <c r="KZ6" s="94"/>
      <c r="LA6" s="94"/>
      <c r="LB6" s="94"/>
      <c r="LC6" s="94"/>
      <c r="LD6" s="94"/>
      <c r="LE6" s="94"/>
      <c r="LF6" s="94"/>
      <c r="LG6" s="94"/>
      <c r="LH6" s="94"/>
      <c r="LI6" s="94"/>
      <c r="LJ6" s="94"/>
      <c r="LK6" s="94"/>
      <c r="LL6" s="94"/>
      <c r="LM6" s="94"/>
      <c r="LN6" s="94"/>
      <c r="LO6" s="94"/>
      <c r="LP6" s="94"/>
      <c r="LQ6" s="94"/>
      <c r="LR6" s="94"/>
      <c r="LS6" s="94"/>
      <c r="LT6" s="94"/>
      <c r="LU6" s="94"/>
      <c r="LV6" s="94"/>
      <c r="LW6" s="94"/>
      <c r="LX6" s="94"/>
      <c r="LY6" s="94"/>
      <c r="LZ6" s="94"/>
      <c r="MA6" s="94"/>
      <c r="MB6" s="94"/>
      <c r="MC6" s="94"/>
      <c r="MD6" s="94"/>
      <c r="ME6" s="94"/>
      <c r="MF6" s="94"/>
      <c r="MG6" s="94"/>
      <c r="MH6" s="94"/>
      <c r="MI6" s="94"/>
      <c r="MJ6" s="94"/>
      <c r="MK6" s="94"/>
      <c r="ML6" s="94"/>
      <c r="MM6" s="94"/>
      <c r="MN6" s="94"/>
      <c r="MO6" s="94"/>
      <c r="MP6" s="94"/>
      <c r="MQ6" s="94"/>
      <c r="MR6" s="94"/>
      <c r="MS6" s="94"/>
      <c r="MT6" s="94"/>
      <c r="MU6" s="94"/>
      <c r="MV6" s="94"/>
      <c r="MW6" s="94"/>
      <c r="MX6" s="94"/>
      <c r="MY6" s="94"/>
      <c r="MZ6" s="94"/>
      <c r="NA6" s="94"/>
      <c r="NB6" s="94"/>
      <c r="NC6" s="94"/>
      <c r="ND6" s="94"/>
      <c r="NE6" s="94"/>
      <c r="NF6" s="94"/>
      <c r="NG6" s="94"/>
      <c r="NH6" s="94"/>
      <c r="NI6" s="94"/>
      <c r="NJ6" s="94"/>
      <c r="NK6" s="94"/>
      <c r="NL6" s="94"/>
      <c r="NM6" s="94"/>
      <c r="NN6" s="94">
        <f t="shared" si="95"/>
        <v>107.40000000000002</v>
      </c>
      <c r="NO6" s="94">
        <f t="shared" si="96"/>
        <v>135.40000000000003</v>
      </c>
      <c r="NP6" s="94">
        <f t="shared" si="97"/>
        <v>236.5</v>
      </c>
      <c r="NQ6" s="94">
        <f t="shared" si="98"/>
        <v>0</v>
      </c>
      <c r="NR6" s="94">
        <f t="shared" si="99"/>
        <v>0</v>
      </c>
      <c r="NS6" s="94">
        <f t="shared" si="100"/>
        <v>0</v>
      </c>
      <c r="NT6" s="94">
        <f t="shared" si="101"/>
        <v>0</v>
      </c>
      <c r="NU6" s="94">
        <f t="shared" si="102"/>
        <v>0</v>
      </c>
      <c r="NV6" s="94">
        <f t="shared" si="103"/>
        <v>0</v>
      </c>
      <c r="NW6" s="94">
        <f t="shared" si="104"/>
        <v>0</v>
      </c>
      <c r="NX6" s="94">
        <f t="shared" si="105"/>
        <v>0</v>
      </c>
      <c r="NY6" s="94">
        <f t="shared" si="106"/>
        <v>0</v>
      </c>
      <c r="NZ6" s="94">
        <f t="shared" si="107"/>
        <v>242.80000000000007</v>
      </c>
      <c r="OA6" s="10"/>
      <c r="OB6" s="103"/>
    </row>
    <row r="7" spans="1:427" s="11" customFormat="1" x14ac:dyDescent="0.45">
      <c r="A7" s="69" t="s">
        <v>222</v>
      </c>
      <c r="B7" s="9" t="s">
        <v>149</v>
      </c>
      <c r="C7" s="9" t="s">
        <v>150</v>
      </c>
      <c r="D7" s="9" t="s">
        <v>4</v>
      </c>
      <c r="E7" s="92"/>
      <c r="F7" s="92">
        <f>SUM(M7:NM7)</f>
        <v>429.89999999999992</v>
      </c>
      <c r="G7" s="92"/>
      <c r="H7" s="92"/>
      <c r="I7" s="93">
        <f>+N7+Q7+T7+U7+V7+W7+X7+AA7+AB7+AC7+AE7+AF7+AH7+AI7+AJ7+AL7+AM7+AN7+AO7+AP7+AR7+AS7+AT7+AU7+AV7+AW7+AX7+AY7+AZ7+BA7+BB7+BC7+BD7+BG7+BH7+BJ7+BK7+BL7+BN7+BO7+BP7+BQ7+BR7+BU7+BV7+BW7+BX7+BY7+BZ7+CB7+CC7+CD7+CE7+CF7+CH7+CI7+CJ7+CM7+CP7+CQ7+CR7+CS7+CT7+CU7+CW7+R7+Y7</f>
        <v>266.30000000000013</v>
      </c>
      <c r="J7" s="93">
        <f>+M7+O7+P7+Z7+AD7+AG7+AK7+AQ7+BE7+BF7+BI7+BM7+BS7+BT7+CA7+CG7+CK7+CL7+CN7+CV7+CX7</f>
        <v>141.5</v>
      </c>
      <c r="K7" s="93">
        <f>+S7+CO7</f>
        <v>22.1</v>
      </c>
      <c r="L7" s="96">
        <f>+F7-I7-J7-K7</f>
        <v>-2.0605739337042905E-13</v>
      </c>
      <c r="M7" s="94">
        <v>7.4</v>
      </c>
      <c r="N7" s="94">
        <v>4.0999999999999996</v>
      </c>
      <c r="O7" s="94">
        <v>5.4</v>
      </c>
      <c r="P7" s="94">
        <v>5.0999999999999996</v>
      </c>
      <c r="Q7" s="94">
        <v>3.9</v>
      </c>
      <c r="R7" s="94">
        <v>4.8</v>
      </c>
      <c r="S7" s="94">
        <v>10.199999999999999</v>
      </c>
      <c r="T7" s="94">
        <v>3.3</v>
      </c>
      <c r="U7" s="94">
        <v>4.2</v>
      </c>
      <c r="V7" s="94">
        <v>4.9000000000000004</v>
      </c>
      <c r="W7" s="94">
        <v>4.7</v>
      </c>
      <c r="X7" s="94">
        <v>4.5</v>
      </c>
      <c r="Y7" s="94">
        <v>5</v>
      </c>
      <c r="Z7" s="94">
        <v>7.7</v>
      </c>
      <c r="AA7" s="94">
        <v>4.5999999999999996</v>
      </c>
      <c r="AB7" s="94">
        <v>3.6</v>
      </c>
      <c r="AC7" s="94">
        <v>4.8</v>
      </c>
      <c r="AD7" s="94">
        <v>6.4</v>
      </c>
      <c r="AE7" s="94">
        <v>4</v>
      </c>
      <c r="AF7" s="94">
        <v>3.8</v>
      </c>
      <c r="AG7" s="94">
        <v>6.8</v>
      </c>
      <c r="AH7" s="94">
        <v>3.7</v>
      </c>
      <c r="AI7" s="94">
        <v>4.5999999999999996</v>
      </c>
      <c r="AJ7" s="94">
        <v>3.5</v>
      </c>
      <c r="AK7" s="94">
        <v>8.4</v>
      </c>
      <c r="AL7" s="94">
        <v>3.7</v>
      </c>
      <c r="AM7" s="94">
        <v>4.4000000000000004</v>
      </c>
      <c r="AN7" s="94">
        <v>4.8</v>
      </c>
      <c r="AO7" s="94">
        <v>4.3</v>
      </c>
      <c r="AP7" s="94">
        <v>4.3</v>
      </c>
      <c r="AQ7" s="94">
        <v>9.6</v>
      </c>
      <c r="AR7" s="94">
        <v>3.6</v>
      </c>
      <c r="AS7" s="94">
        <v>3.9</v>
      </c>
      <c r="AT7" s="94">
        <v>2.4</v>
      </c>
      <c r="AU7" s="94">
        <v>3.3</v>
      </c>
      <c r="AV7" s="94">
        <v>3.4</v>
      </c>
      <c r="AW7" s="94">
        <v>4.0999999999999996</v>
      </c>
      <c r="AX7" s="94">
        <v>4.5</v>
      </c>
      <c r="AY7" s="94">
        <v>4.5</v>
      </c>
      <c r="AZ7" s="94">
        <v>4.3</v>
      </c>
      <c r="BA7" s="94">
        <v>4.3</v>
      </c>
      <c r="BB7" s="94">
        <v>2.7</v>
      </c>
      <c r="BC7" s="94">
        <v>3.4</v>
      </c>
      <c r="BD7" s="94">
        <v>4.5999999999999996</v>
      </c>
      <c r="BE7" s="94">
        <v>5.6</v>
      </c>
      <c r="BF7" s="94">
        <v>7.2</v>
      </c>
      <c r="BG7" s="94">
        <v>4.5999999999999996</v>
      </c>
      <c r="BH7" s="94">
        <v>4.3</v>
      </c>
      <c r="BI7" s="94">
        <v>7.4</v>
      </c>
      <c r="BJ7" s="94">
        <v>4.3</v>
      </c>
      <c r="BK7" s="94">
        <v>2.9</v>
      </c>
      <c r="BL7" s="94">
        <v>4.4000000000000004</v>
      </c>
      <c r="BM7" s="94">
        <v>6.9</v>
      </c>
      <c r="BN7" s="94">
        <v>4.2</v>
      </c>
      <c r="BO7" s="94">
        <v>3.9</v>
      </c>
      <c r="BP7" s="94">
        <v>3.5</v>
      </c>
      <c r="BQ7" s="94">
        <v>4.8</v>
      </c>
      <c r="BR7" s="94">
        <v>4.3</v>
      </c>
      <c r="BS7" s="94">
        <v>6.3</v>
      </c>
      <c r="BT7" s="94">
        <v>6.7</v>
      </c>
      <c r="BU7" s="94">
        <v>4.4000000000000004</v>
      </c>
      <c r="BV7" s="94">
        <v>4.3</v>
      </c>
      <c r="BW7" s="94">
        <v>3.5</v>
      </c>
      <c r="BX7" s="94">
        <v>4</v>
      </c>
      <c r="BY7" s="94">
        <v>4.4000000000000004</v>
      </c>
      <c r="BZ7" s="94">
        <v>4.5</v>
      </c>
      <c r="CA7" s="94">
        <v>5.7</v>
      </c>
      <c r="CB7" s="94">
        <v>1.9</v>
      </c>
      <c r="CC7" s="94">
        <v>4.5999999999999996</v>
      </c>
      <c r="CD7" s="94">
        <v>4.0999999999999996</v>
      </c>
      <c r="CE7" s="94">
        <v>3.8</v>
      </c>
      <c r="CF7" s="94">
        <v>3.4</v>
      </c>
      <c r="CG7" s="94">
        <v>8.1</v>
      </c>
      <c r="CH7" s="94">
        <v>4.3</v>
      </c>
      <c r="CI7" s="94">
        <v>3.3</v>
      </c>
      <c r="CJ7" s="94">
        <v>3.7</v>
      </c>
      <c r="CK7" s="94">
        <v>5.9</v>
      </c>
      <c r="CL7" s="94">
        <v>6.2</v>
      </c>
      <c r="CM7" s="94">
        <v>3.8</v>
      </c>
      <c r="CN7" s="94">
        <v>7.1</v>
      </c>
      <c r="CO7" s="94">
        <v>11.9</v>
      </c>
      <c r="CP7" s="94">
        <v>2.8</v>
      </c>
      <c r="CQ7" s="94">
        <v>4.7</v>
      </c>
      <c r="CR7" s="94">
        <v>3.9</v>
      </c>
      <c r="CS7" s="94">
        <v>2.8</v>
      </c>
      <c r="CT7" s="94">
        <v>4.4000000000000004</v>
      </c>
      <c r="CU7" s="94">
        <v>3.1</v>
      </c>
      <c r="CV7" s="94">
        <v>6.4</v>
      </c>
      <c r="CW7" s="94">
        <v>2.9</v>
      </c>
      <c r="CX7" s="94">
        <v>5.2</v>
      </c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  <c r="IW7" s="94"/>
      <c r="IX7" s="94"/>
      <c r="IY7" s="94"/>
      <c r="IZ7" s="94"/>
      <c r="JA7" s="94"/>
      <c r="JB7" s="94"/>
      <c r="JC7" s="94"/>
      <c r="JD7" s="94"/>
      <c r="JE7" s="94"/>
      <c r="JF7" s="94"/>
      <c r="JG7" s="94"/>
      <c r="JH7" s="94"/>
      <c r="JI7" s="94"/>
      <c r="JJ7" s="94"/>
      <c r="JK7" s="94"/>
      <c r="JL7" s="94"/>
      <c r="JM7" s="94"/>
      <c r="JN7" s="94"/>
      <c r="JO7" s="94"/>
      <c r="JP7" s="94"/>
      <c r="JQ7" s="94"/>
      <c r="JR7" s="94"/>
      <c r="JS7" s="94"/>
      <c r="JT7" s="94"/>
      <c r="JU7" s="94"/>
      <c r="JV7" s="94"/>
      <c r="JW7" s="94"/>
      <c r="JX7" s="94"/>
      <c r="JY7" s="94"/>
      <c r="JZ7" s="94"/>
      <c r="KA7" s="94"/>
      <c r="KB7" s="94"/>
      <c r="KC7" s="94"/>
      <c r="KD7" s="94"/>
      <c r="KE7" s="94"/>
      <c r="KF7" s="94"/>
      <c r="KG7" s="94"/>
      <c r="KH7" s="94"/>
      <c r="KI7" s="94"/>
      <c r="KJ7" s="94"/>
      <c r="KK7" s="94"/>
      <c r="KL7" s="94"/>
      <c r="KM7" s="94"/>
      <c r="KN7" s="94"/>
      <c r="KO7" s="94"/>
      <c r="KP7" s="94"/>
      <c r="KQ7" s="94"/>
      <c r="KR7" s="94"/>
      <c r="KS7" s="94"/>
      <c r="KT7" s="94"/>
      <c r="KU7" s="94"/>
      <c r="KV7" s="94"/>
      <c r="KW7" s="94"/>
      <c r="KX7" s="94"/>
      <c r="KY7" s="94"/>
      <c r="KZ7" s="94"/>
      <c r="LA7" s="94"/>
      <c r="LB7" s="94"/>
      <c r="LC7" s="94"/>
      <c r="LD7" s="94"/>
      <c r="LE7" s="94"/>
      <c r="LF7" s="94"/>
      <c r="LG7" s="94"/>
      <c r="LH7" s="94"/>
      <c r="LI7" s="94"/>
      <c r="LJ7" s="94"/>
      <c r="LK7" s="94"/>
      <c r="LL7" s="94"/>
      <c r="LM7" s="94"/>
      <c r="LN7" s="94"/>
      <c r="LO7" s="94"/>
      <c r="LP7" s="94"/>
      <c r="LQ7" s="94"/>
      <c r="LR7" s="94"/>
      <c r="LS7" s="94"/>
      <c r="LT7" s="94"/>
      <c r="LU7" s="94"/>
      <c r="LV7" s="94"/>
      <c r="LW7" s="94"/>
      <c r="LX7" s="94"/>
      <c r="LY7" s="94"/>
      <c r="LZ7" s="94"/>
      <c r="MA7" s="94"/>
      <c r="MB7" s="94"/>
      <c r="MC7" s="94"/>
      <c r="MD7" s="94"/>
      <c r="ME7" s="94"/>
      <c r="MF7" s="94"/>
      <c r="MG7" s="94"/>
      <c r="MH7" s="94"/>
      <c r="MI7" s="94"/>
      <c r="MJ7" s="94"/>
      <c r="MK7" s="94"/>
      <c r="ML7" s="94"/>
      <c r="MM7" s="94"/>
      <c r="MN7" s="94"/>
      <c r="MO7" s="94"/>
      <c r="MP7" s="94"/>
      <c r="MQ7" s="94"/>
      <c r="MR7" s="94"/>
      <c r="MS7" s="94"/>
      <c r="MT7" s="94"/>
      <c r="MU7" s="94"/>
      <c r="MV7" s="94"/>
      <c r="MW7" s="94"/>
      <c r="MX7" s="94"/>
      <c r="MY7" s="94"/>
      <c r="MZ7" s="94"/>
      <c r="NA7" s="94"/>
      <c r="NB7" s="94"/>
      <c r="NC7" s="94"/>
      <c r="ND7" s="94"/>
      <c r="NE7" s="94"/>
      <c r="NF7" s="94"/>
      <c r="NG7" s="94"/>
      <c r="NH7" s="94"/>
      <c r="NI7" s="94"/>
      <c r="NJ7" s="94"/>
      <c r="NK7" s="94"/>
      <c r="NL7" s="94"/>
      <c r="NM7" s="94"/>
      <c r="NN7" s="94">
        <f t="shared" si="95"/>
        <v>160.5</v>
      </c>
      <c r="NO7" s="94">
        <f t="shared" si="96"/>
        <v>123.60000000000001</v>
      </c>
      <c r="NP7" s="94">
        <f t="shared" si="97"/>
        <v>145.80000000000001</v>
      </c>
      <c r="NQ7" s="94">
        <f t="shared" si="98"/>
        <v>0</v>
      </c>
      <c r="NR7" s="94">
        <f t="shared" si="99"/>
        <v>0</v>
      </c>
      <c r="NS7" s="94">
        <f t="shared" si="100"/>
        <v>0</v>
      </c>
      <c r="NT7" s="94">
        <f t="shared" si="101"/>
        <v>0</v>
      </c>
      <c r="NU7" s="94">
        <f t="shared" si="102"/>
        <v>0</v>
      </c>
      <c r="NV7" s="94">
        <f t="shared" si="103"/>
        <v>0</v>
      </c>
      <c r="NW7" s="94">
        <f t="shared" si="104"/>
        <v>0</v>
      </c>
      <c r="NX7" s="94">
        <f t="shared" si="105"/>
        <v>0</v>
      </c>
      <c r="NY7" s="94">
        <f t="shared" si="106"/>
        <v>0</v>
      </c>
      <c r="NZ7" s="94">
        <f t="shared" si="107"/>
        <v>284.10000000000002</v>
      </c>
      <c r="OA7" s="10"/>
      <c r="OB7" s="103"/>
    </row>
    <row r="8" spans="1:427" s="11" customFormat="1" x14ac:dyDescent="0.45">
      <c r="A8" s="9" t="s">
        <v>265</v>
      </c>
      <c r="B8" s="9" t="s">
        <v>269</v>
      </c>
      <c r="C8" s="9" t="s">
        <v>270</v>
      </c>
      <c r="D8" s="9" t="s">
        <v>4</v>
      </c>
      <c r="E8" s="92"/>
      <c r="F8" s="92">
        <f>SUM(M8:NM8)</f>
        <v>63</v>
      </c>
      <c r="G8" s="92"/>
      <c r="H8" s="92"/>
      <c r="I8" s="93">
        <f>SUM(M8:CX8)</f>
        <v>63</v>
      </c>
      <c r="J8" s="93">
        <v>0</v>
      </c>
      <c r="K8" s="93">
        <v>0</v>
      </c>
      <c r="L8" s="96">
        <f>+F8-I8-J8-K8</f>
        <v>0</v>
      </c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>
        <v>1.5</v>
      </c>
      <c r="Z8" s="94">
        <v>1.5</v>
      </c>
      <c r="AA8" s="94">
        <v>1.5</v>
      </c>
      <c r="AB8" s="94">
        <v>1.5</v>
      </c>
      <c r="AC8" s="94"/>
      <c r="AD8" s="94">
        <v>1.5</v>
      </c>
      <c r="AE8" s="94">
        <v>1.5</v>
      </c>
      <c r="AF8" s="94"/>
      <c r="AG8" s="94"/>
      <c r="AH8" s="94">
        <v>1.5</v>
      </c>
      <c r="AI8" s="94"/>
      <c r="AJ8" s="94"/>
      <c r="AK8" s="94">
        <v>1.5</v>
      </c>
      <c r="AL8" s="94">
        <v>1.5</v>
      </c>
      <c r="AM8" s="94">
        <v>1.5</v>
      </c>
      <c r="AN8" s="94"/>
      <c r="AO8" s="94"/>
      <c r="AP8" s="94"/>
      <c r="AQ8" s="94"/>
      <c r="AR8" s="94"/>
      <c r="AS8" s="94"/>
      <c r="AT8" s="94">
        <v>1.5</v>
      </c>
      <c r="AU8" s="94"/>
      <c r="AV8" s="94">
        <v>1.5</v>
      </c>
      <c r="AW8" s="94"/>
      <c r="AX8" s="94"/>
      <c r="AY8" s="94"/>
      <c r="AZ8" s="94">
        <v>1.5</v>
      </c>
      <c r="BA8" s="94">
        <v>1.5</v>
      </c>
      <c r="BB8" s="94">
        <v>1.5</v>
      </c>
      <c r="BC8" s="94">
        <v>1.5</v>
      </c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>
        <v>3</v>
      </c>
      <c r="BV8" s="94">
        <v>3</v>
      </c>
      <c r="BW8" s="94">
        <v>3</v>
      </c>
      <c r="BX8" s="94">
        <v>3</v>
      </c>
      <c r="BY8" s="94"/>
      <c r="BZ8" s="94"/>
      <c r="CA8" s="94"/>
      <c r="CB8" s="94">
        <v>3</v>
      </c>
      <c r="CC8" s="94"/>
      <c r="CD8" s="94">
        <v>3</v>
      </c>
      <c r="CE8" s="94">
        <v>3</v>
      </c>
      <c r="CF8" s="94"/>
      <c r="CG8" s="94"/>
      <c r="CH8" s="94"/>
      <c r="CI8" s="94">
        <v>3</v>
      </c>
      <c r="CJ8" s="94">
        <v>3</v>
      </c>
      <c r="CK8" s="94">
        <v>3</v>
      </c>
      <c r="CL8" s="94"/>
      <c r="CM8" s="94"/>
      <c r="CN8" s="94"/>
      <c r="CO8" s="94"/>
      <c r="CP8" s="94">
        <v>3</v>
      </c>
      <c r="CQ8" s="94">
        <v>3</v>
      </c>
      <c r="CR8" s="94">
        <v>3</v>
      </c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  <c r="IX8" s="94"/>
      <c r="IY8" s="94"/>
      <c r="IZ8" s="94"/>
      <c r="JA8" s="94"/>
      <c r="JB8" s="94"/>
      <c r="JC8" s="94"/>
      <c r="JD8" s="94"/>
      <c r="JE8" s="94"/>
      <c r="JF8" s="94"/>
      <c r="JG8" s="94"/>
      <c r="JH8" s="94"/>
      <c r="JI8" s="94"/>
      <c r="JJ8" s="94"/>
      <c r="JK8" s="94"/>
      <c r="JL8" s="94"/>
      <c r="JM8" s="94"/>
      <c r="JN8" s="94"/>
      <c r="JO8" s="94"/>
      <c r="JP8" s="94"/>
      <c r="JQ8" s="94"/>
      <c r="JR8" s="94"/>
      <c r="JS8" s="94"/>
      <c r="JT8" s="94"/>
      <c r="JU8" s="94"/>
      <c r="JV8" s="94"/>
      <c r="JW8" s="94"/>
      <c r="JX8" s="94"/>
      <c r="JY8" s="94"/>
      <c r="JZ8" s="94"/>
      <c r="KA8" s="94"/>
      <c r="KB8" s="94"/>
      <c r="KC8" s="94"/>
      <c r="KD8" s="94"/>
      <c r="KE8" s="94"/>
      <c r="KF8" s="94"/>
      <c r="KG8" s="94"/>
      <c r="KH8" s="94"/>
      <c r="KI8" s="94"/>
      <c r="KJ8" s="94"/>
      <c r="KK8" s="94"/>
      <c r="KL8" s="94"/>
      <c r="KM8" s="94"/>
      <c r="KN8" s="94"/>
      <c r="KO8" s="94"/>
      <c r="KP8" s="94"/>
      <c r="KQ8" s="94"/>
      <c r="KR8" s="94"/>
      <c r="KS8" s="94"/>
      <c r="KT8" s="94"/>
      <c r="KU8" s="94"/>
      <c r="KV8" s="94"/>
      <c r="KW8" s="94"/>
      <c r="KX8" s="94"/>
      <c r="KY8" s="94"/>
      <c r="KZ8" s="94"/>
      <c r="LA8" s="94"/>
      <c r="LB8" s="94"/>
      <c r="LC8" s="94"/>
      <c r="LD8" s="94"/>
      <c r="LE8" s="94"/>
      <c r="LF8" s="94"/>
      <c r="LG8" s="94"/>
      <c r="LH8" s="94"/>
      <c r="LI8" s="94"/>
      <c r="LJ8" s="94"/>
      <c r="LK8" s="94"/>
      <c r="LL8" s="94"/>
      <c r="LM8" s="94"/>
      <c r="LN8" s="94"/>
      <c r="LO8" s="94"/>
      <c r="LP8" s="94"/>
      <c r="LQ8" s="94"/>
      <c r="LR8" s="94"/>
      <c r="LS8" s="94"/>
      <c r="LT8" s="94"/>
      <c r="LU8" s="94"/>
      <c r="LV8" s="94"/>
      <c r="LW8" s="94"/>
      <c r="LX8" s="94"/>
      <c r="LY8" s="94"/>
      <c r="LZ8" s="94"/>
      <c r="MA8" s="94"/>
      <c r="MB8" s="94"/>
      <c r="MC8" s="94"/>
      <c r="MD8" s="94"/>
      <c r="ME8" s="94"/>
      <c r="MF8" s="94"/>
      <c r="MG8" s="94"/>
      <c r="MH8" s="94"/>
      <c r="MI8" s="94"/>
      <c r="MJ8" s="94"/>
      <c r="MK8" s="94"/>
      <c r="ML8" s="94"/>
      <c r="MM8" s="94"/>
      <c r="MN8" s="94"/>
      <c r="MO8" s="94"/>
      <c r="MP8" s="94"/>
      <c r="MQ8" s="94"/>
      <c r="MR8" s="94"/>
      <c r="MS8" s="94"/>
      <c r="MT8" s="94"/>
      <c r="MU8" s="94"/>
      <c r="MV8" s="94"/>
      <c r="MW8" s="94"/>
      <c r="MX8" s="94"/>
      <c r="MY8" s="94"/>
      <c r="MZ8" s="94"/>
      <c r="NA8" s="94"/>
      <c r="NB8" s="94"/>
      <c r="NC8" s="94"/>
      <c r="ND8" s="94"/>
      <c r="NE8" s="94"/>
      <c r="NF8" s="94"/>
      <c r="NG8" s="94"/>
      <c r="NH8" s="94"/>
      <c r="NI8" s="94"/>
      <c r="NJ8" s="94"/>
      <c r="NK8" s="94"/>
      <c r="NL8" s="94"/>
      <c r="NM8" s="94"/>
      <c r="NN8" s="94">
        <f t="shared" si="95"/>
        <v>15</v>
      </c>
      <c r="NO8" s="94">
        <f t="shared" si="96"/>
        <v>9</v>
      </c>
      <c r="NP8" s="94">
        <f t="shared" si="97"/>
        <v>39</v>
      </c>
      <c r="NQ8" s="94">
        <f t="shared" si="98"/>
        <v>0</v>
      </c>
      <c r="NR8" s="94">
        <f t="shared" si="99"/>
        <v>0</v>
      </c>
      <c r="NS8" s="94">
        <f t="shared" si="100"/>
        <v>0</v>
      </c>
      <c r="NT8" s="94">
        <f t="shared" si="101"/>
        <v>0</v>
      </c>
      <c r="NU8" s="94">
        <f t="shared" si="102"/>
        <v>0</v>
      </c>
      <c r="NV8" s="94">
        <f t="shared" si="103"/>
        <v>0</v>
      </c>
      <c r="NW8" s="94">
        <f t="shared" si="104"/>
        <v>0</v>
      </c>
      <c r="NX8" s="94">
        <f t="shared" si="105"/>
        <v>0</v>
      </c>
      <c r="NY8" s="94">
        <f t="shared" si="106"/>
        <v>0</v>
      </c>
      <c r="NZ8" s="94">
        <f t="shared" si="107"/>
        <v>24</v>
      </c>
      <c r="OA8" s="10"/>
      <c r="OB8" s="103"/>
    </row>
    <row r="9" spans="1:427" s="11" customFormat="1" x14ac:dyDescent="0.45">
      <c r="A9" s="69" t="s">
        <v>195</v>
      </c>
      <c r="B9" s="9" t="s">
        <v>217</v>
      </c>
      <c r="C9" s="9" t="s">
        <v>193</v>
      </c>
      <c r="D9" s="9" t="s">
        <v>10</v>
      </c>
      <c r="E9" s="92"/>
      <c r="F9" s="92"/>
      <c r="G9" s="92">
        <f>SUM(M9:NM9)</f>
        <v>114.90000000000002</v>
      </c>
      <c r="H9" s="92"/>
      <c r="I9" s="93">
        <f>SUM(M9:CX9)-CH9</f>
        <v>108.50000000000001</v>
      </c>
      <c r="J9" s="93">
        <f>+CH9</f>
        <v>6.4</v>
      </c>
      <c r="K9" s="93">
        <v>0</v>
      </c>
      <c r="L9" s="96">
        <f>+G9-I9-J9-K9</f>
        <v>5.3290705182007514E-15</v>
      </c>
      <c r="M9" s="94">
        <v>0.38</v>
      </c>
      <c r="N9" s="94">
        <v>1.41</v>
      </c>
      <c r="O9" s="94">
        <v>1.54</v>
      </c>
      <c r="P9" s="94">
        <v>1.01</v>
      </c>
      <c r="Q9" s="94">
        <v>0.85</v>
      </c>
      <c r="R9" s="94">
        <v>0.15</v>
      </c>
      <c r="S9" s="94">
        <v>0.4</v>
      </c>
      <c r="T9" s="94">
        <v>0.47</v>
      </c>
      <c r="U9" s="94">
        <v>0.56999999999999995</v>
      </c>
      <c r="V9" s="94">
        <v>1.36</v>
      </c>
      <c r="W9" s="94">
        <v>1.44</v>
      </c>
      <c r="X9" s="94">
        <v>0.5</v>
      </c>
      <c r="Y9" s="94">
        <v>0.44</v>
      </c>
      <c r="Z9" s="94">
        <v>0.51</v>
      </c>
      <c r="AA9" s="94">
        <v>0.37</v>
      </c>
      <c r="AB9" s="94">
        <v>0.63</v>
      </c>
      <c r="AC9" s="94">
        <v>0.99</v>
      </c>
      <c r="AD9" s="94">
        <v>0.6</v>
      </c>
      <c r="AE9" s="94">
        <v>0.93</v>
      </c>
      <c r="AF9" s="94">
        <v>0.57999999999999996</v>
      </c>
      <c r="AG9" s="94">
        <v>0.39</v>
      </c>
      <c r="AH9" s="94">
        <v>0.55000000000000004</v>
      </c>
      <c r="AI9" s="94">
        <v>0.99</v>
      </c>
      <c r="AJ9" s="94">
        <v>1.1299999999999999</v>
      </c>
      <c r="AK9" s="94">
        <v>0.33</v>
      </c>
      <c r="AL9" s="94">
        <v>0.35</v>
      </c>
      <c r="AM9" s="94">
        <v>0.24</v>
      </c>
      <c r="AN9" s="94">
        <v>0.26</v>
      </c>
      <c r="AO9" s="94">
        <v>0.43</v>
      </c>
      <c r="AP9" s="94">
        <v>0.84</v>
      </c>
      <c r="AQ9" s="94">
        <v>1.26</v>
      </c>
      <c r="AR9" s="94">
        <v>1.8</v>
      </c>
      <c r="AS9" s="94">
        <v>0.6</v>
      </c>
      <c r="AT9" s="94">
        <v>0.3</v>
      </c>
      <c r="AU9" s="94">
        <v>0.2</v>
      </c>
      <c r="AV9" s="94">
        <v>0.7</v>
      </c>
      <c r="AW9" s="94">
        <v>0.6</v>
      </c>
      <c r="AX9" s="94">
        <v>1.8</v>
      </c>
      <c r="AY9" s="94">
        <v>1.2</v>
      </c>
      <c r="AZ9" s="94">
        <v>0.6</v>
      </c>
      <c r="BA9" s="94">
        <v>0.7</v>
      </c>
      <c r="BB9" s="94">
        <v>0.7</v>
      </c>
      <c r="BC9" s="94">
        <v>0.7</v>
      </c>
      <c r="BD9" s="94">
        <v>1.2</v>
      </c>
      <c r="BE9" s="94">
        <v>2.7</v>
      </c>
      <c r="BF9" s="94">
        <v>1.3</v>
      </c>
      <c r="BG9" s="94">
        <v>0.5</v>
      </c>
      <c r="BH9" s="94">
        <v>0.8</v>
      </c>
      <c r="BI9" s="94">
        <v>0.6</v>
      </c>
      <c r="BJ9" s="94">
        <v>0.8</v>
      </c>
      <c r="BK9" s="94">
        <v>0.7</v>
      </c>
      <c r="BL9" s="94">
        <v>2.8</v>
      </c>
      <c r="BM9" s="94">
        <v>0.7</v>
      </c>
      <c r="BN9" s="94">
        <v>0.3</v>
      </c>
      <c r="BO9" s="94">
        <v>0.4</v>
      </c>
      <c r="BP9" s="94">
        <v>1</v>
      </c>
      <c r="BQ9" s="94">
        <v>1.4</v>
      </c>
      <c r="BR9" s="94">
        <v>1.8</v>
      </c>
      <c r="BS9" s="94">
        <v>8.1999999999999993</v>
      </c>
      <c r="BT9" s="94">
        <v>3.6</v>
      </c>
      <c r="BU9" s="94">
        <v>0.9</v>
      </c>
      <c r="BV9" s="94">
        <v>1.2</v>
      </c>
      <c r="BW9" s="94">
        <v>0.8</v>
      </c>
      <c r="BX9" s="94">
        <v>1.1000000000000001</v>
      </c>
      <c r="BY9" s="94">
        <v>1.6</v>
      </c>
      <c r="BZ9" s="94">
        <v>2.9</v>
      </c>
      <c r="CA9" s="94">
        <v>2.9</v>
      </c>
      <c r="CB9" s="94">
        <v>2.1</v>
      </c>
      <c r="CC9" s="94">
        <v>1.1000000000000001</v>
      </c>
      <c r="CD9" s="94">
        <v>1.2</v>
      </c>
      <c r="CE9" s="94">
        <v>0.8</v>
      </c>
      <c r="CF9" s="94">
        <v>0.7</v>
      </c>
      <c r="CG9" s="94">
        <v>1.2</v>
      </c>
      <c r="CH9" s="94">
        <v>6.4</v>
      </c>
      <c r="CI9" s="94">
        <v>2.5</v>
      </c>
      <c r="CJ9" s="94">
        <v>1.4</v>
      </c>
      <c r="CK9" s="94">
        <v>1.4</v>
      </c>
      <c r="CL9" s="94">
        <v>1.7</v>
      </c>
      <c r="CM9" s="94">
        <v>1.2</v>
      </c>
      <c r="CN9" s="94">
        <v>2.2000000000000002</v>
      </c>
      <c r="CO9" s="94">
        <v>1.2</v>
      </c>
      <c r="CP9" s="94">
        <v>1.3</v>
      </c>
      <c r="CQ9" s="94">
        <v>1.7</v>
      </c>
      <c r="CR9" s="94">
        <v>1.5</v>
      </c>
      <c r="CS9" s="94">
        <v>1.2</v>
      </c>
      <c r="CT9" s="94">
        <v>0.9</v>
      </c>
      <c r="CU9" s="94">
        <v>3.2</v>
      </c>
      <c r="CV9" s="94">
        <v>4.7</v>
      </c>
      <c r="CW9" s="94">
        <v>1.7</v>
      </c>
      <c r="CX9" s="94">
        <v>1.6</v>
      </c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  <c r="IW9" s="94"/>
      <c r="IX9" s="94"/>
      <c r="IY9" s="94"/>
      <c r="IZ9" s="94"/>
      <c r="JA9" s="94"/>
      <c r="JB9" s="94"/>
      <c r="JC9" s="94"/>
      <c r="JD9" s="94"/>
      <c r="JE9" s="94"/>
      <c r="JF9" s="94"/>
      <c r="JG9" s="94"/>
      <c r="JH9" s="94"/>
      <c r="JI9" s="94"/>
      <c r="JJ9" s="94"/>
      <c r="JK9" s="94"/>
      <c r="JL9" s="94"/>
      <c r="JM9" s="94"/>
      <c r="JN9" s="94"/>
      <c r="JO9" s="94"/>
      <c r="JP9" s="94"/>
      <c r="JQ9" s="94"/>
      <c r="JR9" s="94"/>
      <c r="JS9" s="94"/>
      <c r="JT9" s="94"/>
      <c r="JU9" s="94"/>
      <c r="JV9" s="94"/>
      <c r="JW9" s="94"/>
      <c r="JX9" s="94"/>
      <c r="JY9" s="94"/>
      <c r="JZ9" s="94"/>
      <c r="KA9" s="94"/>
      <c r="KB9" s="94"/>
      <c r="KC9" s="94"/>
      <c r="KD9" s="94"/>
      <c r="KE9" s="94"/>
      <c r="KF9" s="94"/>
      <c r="KG9" s="94"/>
      <c r="KH9" s="94"/>
      <c r="KI9" s="94"/>
      <c r="KJ9" s="94"/>
      <c r="KK9" s="94"/>
      <c r="KL9" s="94"/>
      <c r="KM9" s="94"/>
      <c r="KN9" s="94"/>
      <c r="KO9" s="94"/>
      <c r="KP9" s="94"/>
      <c r="KQ9" s="94"/>
      <c r="KR9" s="94"/>
      <c r="KS9" s="94"/>
      <c r="KT9" s="94"/>
      <c r="KU9" s="94"/>
      <c r="KV9" s="94"/>
      <c r="KW9" s="94"/>
      <c r="KX9" s="94"/>
      <c r="KY9" s="94"/>
      <c r="KZ9" s="94"/>
      <c r="LA9" s="94"/>
      <c r="LB9" s="94"/>
      <c r="LC9" s="94"/>
      <c r="LD9" s="94"/>
      <c r="LE9" s="94"/>
      <c r="LF9" s="94"/>
      <c r="LG9" s="94"/>
      <c r="LH9" s="94"/>
      <c r="LI9" s="94"/>
      <c r="LJ9" s="94"/>
      <c r="LK9" s="94"/>
      <c r="LL9" s="94"/>
      <c r="LM9" s="94"/>
      <c r="LN9" s="94"/>
      <c r="LO9" s="94"/>
      <c r="LP9" s="94"/>
      <c r="LQ9" s="94"/>
      <c r="LR9" s="94"/>
      <c r="LS9" s="94"/>
      <c r="LT9" s="94"/>
      <c r="LU9" s="94"/>
      <c r="LV9" s="94"/>
      <c r="LW9" s="94"/>
      <c r="LX9" s="94"/>
      <c r="LY9" s="94"/>
      <c r="LZ9" s="94"/>
      <c r="MA9" s="94"/>
      <c r="MB9" s="94"/>
      <c r="MC9" s="94"/>
      <c r="MD9" s="94"/>
      <c r="ME9" s="94"/>
      <c r="MF9" s="94"/>
      <c r="MG9" s="94"/>
      <c r="MH9" s="94"/>
      <c r="MI9" s="94"/>
      <c r="MJ9" s="94"/>
      <c r="MK9" s="94"/>
      <c r="ML9" s="94"/>
      <c r="MM9" s="94"/>
      <c r="MN9" s="94"/>
      <c r="MO9" s="94"/>
      <c r="MP9" s="94"/>
      <c r="MQ9" s="94"/>
      <c r="MR9" s="94"/>
      <c r="MS9" s="94"/>
      <c r="MT9" s="94"/>
      <c r="MU9" s="94"/>
      <c r="MV9" s="94"/>
      <c r="MW9" s="94"/>
      <c r="MX9" s="94"/>
      <c r="MY9" s="94"/>
      <c r="MZ9" s="94"/>
      <c r="NA9" s="94"/>
      <c r="NB9" s="94"/>
      <c r="NC9" s="94"/>
      <c r="ND9" s="94"/>
      <c r="NE9" s="94"/>
      <c r="NF9" s="94"/>
      <c r="NG9" s="94"/>
      <c r="NH9" s="94"/>
      <c r="NI9" s="94"/>
      <c r="NJ9" s="94"/>
      <c r="NK9" s="94"/>
      <c r="NL9" s="94"/>
      <c r="NM9" s="94"/>
      <c r="NN9" s="94">
        <f t="shared" si="95"/>
        <v>21.9</v>
      </c>
      <c r="NO9" s="94">
        <f t="shared" si="96"/>
        <v>35.099999999999994</v>
      </c>
      <c r="NP9" s="94">
        <f t="shared" si="97"/>
        <v>57.90000000000002</v>
      </c>
      <c r="NQ9" s="94">
        <f t="shared" si="98"/>
        <v>0</v>
      </c>
      <c r="NR9" s="94">
        <f t="shared" si="99"/>
        <v>0</v>
      </c>
      <c r="NS9" s="94">
        <f t="shared" si="100"/>
        <v>0</v>
      </c>
      <c r="NT9" s="94">
        <f t="shared" si="101"/>
        <v>0</v>
      </c>
      <c r="NU9" s="94">
        <f t="shared" si="102"/>
        <v>0</v>
      </c>
      <c r="NV9" s="94">
        <f t="shared" si="103"/>
        <v>0</v>
      </c>
      <c r="NW9" s="94">
        <f t="shared" si="104"/>
        <v>0</v>
      </c>
      <c r="NX9" s="94">
        <f t="shared" si="105"/>
        <v>0</v>
      </c>
      <c r="NY9" s="94">
        <f t="shared" si="106"/>
        <v>0</v>
      </c>
      <c r="NZ9" s="94">
        <f t="shared" si="107"/>
        <v>56.999999999999993</v>
      </c>
      <c r="OA9" s="10"/>
      <c r="OB9" s="103"/>
    </row>
    <row r="10" spans="1:427" s="11" customFormat="1" x14ac:dyDescent="0.45">
      <c r="A10" s="69" t="s">
        <v>43</v>
      </c>
      <c r="B10" s="9" t="s">
        <v>13</v>
      </c>
      <c r="C10" s="9" t="s">
        <v>14</v>
      </c>
      <c r="D10" s="9" t="s">
        <v>7</v>
      </c>
      <c r="E10" s="92">
        <f>SUM(M10:NM10)</f>
        <v>482.09999999999997</v>
      </c>
      <c r="F10" s="92"/>
      <c r="G10" s="92"/>
      <c r="H10" s="92"/>
      <c r="I10" s="93">
        <f>+M10+N10+O10+T10+V10+W10+Y10+AD10+AH10+AJ10+AL10+AQ10+AS10+AT10+AV10+AW10+AX10+BD10+BG10+BH10+BK10+BL10+BN10+BO10+BP10+BQ10+BS10+BT10+BV10+BY10+BZ10+CA10+CB10+CC10+CE10+CG10+CH10+CI10+CM10+CO10+CR10+CU10+CV10</f>
        <v>150.59999999999997</v>
      </c>
      <c r="J10" s="93">
        <f>+Q10+R10+S10+U10+Z10+AA10+AB10+AC10+AF10+AG10+AI10+AK10+AM10+AN10+AO10+AP10+AR10+AU10+AY10+AZ10+BA10+BB10+BC10+BE10+BI10+BJ10+BU10+BX10+CF10+CL10+CQ10+CS10+CT10</f>
        <v>209.3</v>
      </c>
      <c r="K10" s="93">
        <f>+P10+X10+AE10+BR10+BW10+CD10+CN10+CP10+CW10</f>
        <v>122.20000000000002</v>
      </c>
      <c r="L10" s="96">
        <f>+E10-I10-J10-K10</f>
        <v>0</v>
      </c>
      <c r="M10" s="94">
        <v>2.4</v>
      </c>
      <c r="N10" s="94">
        <v>4.3</v>
      </c>
      <c r="O10" s="94">
        <v>1.5</v>
      </c>
      <c r="P10" s="94">
        <v>12</v>
      </c>
      <c r="Q10" s="94">
        <v>7.8</v>
      </c>
      <c r="R10" s="94">
        <v>8</v>
      </c>
      <c r="S10" s="94">
        <v>5.2</v>
      </c>
      <c r="T10" s="94">
        <v>3.8</v>
      </c>
      <c r="U10" s="94">
        <v>5.7</v>
      </c>
      <c r="V10" s="94">
        <v>4.3</v>
      </c>
      <c r="W10" s="94">
        <v>4.3</v>
      </c>
      <c r="X10" s="94">
        <v>10.6</v>
      </c>
      <c r="Y10" s="94">
        <v>4.3</v>
      </c>
      <c r="Z10" s="94">
        <v>9.4</v>
      </c>
      <c r="AA10" s="94">
        <v>5.5</v>
      </c>
      <c r="AB10" s="94">
        <v>6.6</v>
      </c>
      <c r="AC10" s="94">
        <v>5.3</v>
      </c>
      <c r="AD10" s="94">
        <v>3.2</v>
      </c>
      <c r="AE10" s="94">
        <v>14.8</v>
      </c>
      <c r="AF10" s="94">
        <v>6.1</v>
      </c>
      <c r="AG10" s="94">
        <v>7.2</v>
      </c>
      <c r="AH10" s="94">
        <v>4.8</v>
      </c>
      <c r="AI10" s="94">
        <v>7.9</v>
      </c>
      <c r="AJ10" s="94">
        <v>3.5</v>
      </c>
      <c r="AK10" s="94">
        <v>5.2</v>
      </c>
      <c r="AL10" s="94">
        <v>3.2</v>
      </c>
      <c r="AM10" s="94">
        <v>6.1</v>
      </c>
      <c r="AN10" s="94">
        <v>9.1</v>
      </c>
      <c r="AO10" s="94">
        <v>7.7</v>
      </c>
      <c r="AP10" s="94">
        <v>5.0999999999999996</v>
      </c>
      <c r="AQ10" s="94">
        <v>4.9000000000000004</v>
      </c>
      <c r="AR10" s="94">
        <v>5.0999999999999996</v>
      </c>
      <c r="AS10" s="94">
        <v>5</v>
      </c>
      <c r="AT10" s="94">
        <v>2.8</v>
      </c>
      <c r="AU10" s="94">
        <v>5.2</v>
      </c>
      <c r="AV10" s="94">
        <v>3</v>
      </c>
      <c r="AW10" s="94">
        <v>3</v>
      </c>
      <c r="AX10" s="94">
        <v>2.6</v>
      </c>
      <c r="AY10" s="94">
        <v>5.9</v>
      </c>
      <c r="AZ10" s="94">
        <v>6.8</v>
      </c>
      <c r="BA10" s="94">
        <v>5.3</v>
      </c>
      <c r="BB10" s="94">
        <v>6.2</v>
      </c>
      <c r="BC10" s="94">
        <v>6.5</v>
      </c>
      <c r="BD10" s="94">
        <v>2</v>
      </c>
      <c r="BE10" s="94">
        <v>6.3</v>
      </c>
      <c r="BF10" s="94"/>
      <c r="BG10" s="94">
        <v>3.5</v>
      </c>
      <c r="BH10" s="94">
        <v>3.4</v>
      </c>
      <c r="BI10" s="94">
        <v>7</v>
      </c>
      <c r="BJ10" s="94">
        <v>5.7</v>
      </c>
      <c r="BK10" s="94">
        <v>2.4</v>
      </c>
      <c r="BL10" s="94">
        <v>5</v>
      </c>
      <c r="BM10" s="94"/>
      <c r="BN10" s="94">
        <v>4.0999999999999996</v>
      </c>
      <c r="BO10" s="94">
        <v>3</v>
      </c>
      <c r="BP10" s="94">
        <v>3.1</v>
      </c>
      <c r="BQ10" s="94">
        <v>4.4000000000000004</v>
      </c>
      <c r="BR10" s="94">
        <v>13.5</v>
      </c>
      <c r="BS10" s="94">
        <v>2.1</v>
      </c>
      <c r="BT10" s="94">
        <v>3.6</v>
      </c>
      <c r="BU10" s="94">
        <v>5.7</v>
      </c>
      <c r="BV10" s="94">
        <v>4.8</v>
      </c>
      <c r="BW10" s="94">
        <v>15.1</v>
      </c>
      <c r="BX10" s="94">
        <v>5.8</v>
      </c>
      <c r="BY10" s="94">
        <v>4.0999999999999996</v>
      </c>
      <c r="BZ10" s="94">
        <v>2.8</v>
      </c>
      <c r="CA10" s="94">
        <v>1.6</v>
      </c>
      <c r="CB10" s="94">
        <v>1.7</v>
      </c>
      <c r="CC10" s="94">
        <v>2.2000000000000002</v>
      </c>
      <c r="CD10" s="94">
        <v>13.2</v>
      </c>
      <c r="CE10" s="94">
        <v>4.3</v>
      </c>
      <c r="CF10" s="94">
        <v>6.2</v>
      </c>
      <c r="CG10" s="94">
        <v>4.9000000000000004</v>
      </c>
      <c r="CH10" s="94">
        <v>3.1</v>
      </c>
      <c r="CI10" s="94">
        <v>2.4</v>
      </c>
      <c r="CJ10" s="94"/>
      <c r="CK10" s="94"/>
      <c r="CL10" s="94">
        <v>5.4</v>
      </c>
      <c r="CM10" s="94">
        <v>4.7</v>
      </c>
      <c r="CN10" s="94">
        <v>13.7</v>
      </c>
      <c r="CO10" s="94">
        <v>4.5</v>
      </c>
      <c r="CP10" s="94">
        <v>13.2</v>
      </c>
      <c r="CQ10" s="94">
        <v>6.6</v>
      </c>
      <c r="CR10" s="94">
        <v>4.7</v>
      </c>
      <c r="CS10" s="94">
        <v>5.8</v>
      </c>
      <c r="CT10" s="94">
        <v>5.9</v>
      </c>
      <c r="CU10" s="94">
        <v>3.9</v>
      </c>
      <c r="CV10" s="94">
        <v>3.4</v>
      </c>
      <c r="CW10" s="94">
        <v>16.100000000000001</v>
      </c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  <c r="IW10" s="94"/>
      <c r="IX10" s="94"/>
      <c r="IY10" s="94"/>
      <c r="IZ10" s="94"/>
      <c r="JA10" s="94"/>
      <c r="JB10" s="94"/>
      <c r="JC10" s="94"/>
      <c r="JD10" s="94"/>
      <c r="JE10" s="94"/>
      <c r="JF10" s="94"/>
      <c r="JG10" s="94"/>
      <c r="JH10" s="94"/>
      <c r="JI10" s="94"/>
      <c r="JJ10" s="94"/>
      <c r="JK10" s="94"/>
      <c r="JL10" s="94"/>
      <c r="JM10" s="94"/>
      <c r="JN10" s="94"/>
      <c r="JO10" s="94"/>
      <c r="JP10" s="94"/>
      <c r="JQ10" s="94"/>
      <c r="JR10" s="94"/>
      <c r="JS10" s="94"/>
      <c r="JT10" s="94"/>
      <c r="JU10" s="94"/>
      <c r="JV10" s="94"/>
      <c r="JW10" s="94"/>
      <c r="JX10" s="94"/>
      <c r="JY10" s="94"/>
      <c r="JZ10" s="94"/>
      <c r="KA10" s="94"/>
      <c r="KB10" s="94"/>
      <c r="KC10" s="94"/>
      <c r="KD10" s="94"/>
      <c r="KE10" s="94"/>
      <c r="KF10" s="94"/>
      <c r="KG10" s="94"/>
      <c r="KH10" s="94"/>
      <c r="KI10" s="94"/>
      <c r="KJ10" s="94"/>
      <c r="KK10" s="94"/>
      <c r="KL10" s="94"/>
      <c r="KM10" s="94"/>
      <c r="KN10" s="94"/>
      <c r="KO10" s="94"/>
      <c r="KP10" s="94"/>
      <c r="KQ10" s="94"/>
      <c r="KR10" s="94"/>
      <c r="KS10" s="94"/>
      <c r="KT10" s="94"/>
      <c r="KU10" s="94"/>
      <c r="KV10" s="94"/>
      <c r="KW10" s="94"/>
      <c r="KX10" s="94"/>
      <c r="KY10" s="94"/>
      <c r="KZ10" s="94"/>
      <c r="LA10" s="94"/>
      <c r="LB10" s="94"/>
      <c r="LC10" s="94"/>
      <c r="LD10" s="94"/>
      <c r="LE10" s="94"/>
      <c r="LF10" s="94"/>
      <c r="LG10" s="94"/>
      <c r="LH10" s="94"/>
      <c r="LI10" s="94"/>
      <c r="LJ10" s="94"/>
      <c r="LK10" s="94"/>
      <c r="LL10" s="94"/>
      <c r="LM10" s="94"/>
      <c r="LN10" s="94"/>
      <c r="LO10" s="94"/>
      <c r="LP10" s="94"/>
      <c r="LQ10" s="94"/>
      <c r="LR10" s="94"/>
      <c r="LS10" s="94"/>
      <c r="LT10" s="94"/>
      <c r="LU10" s="94"/>
      <c r="LV10" s="94"/>
      <c r="LW10" s="94"/>
      <c r="LX10" s="94"/>
      <c r="LY10" s="94"/>
      <c r="LZ10" s="94"/>
      <c r="MA10" s="94"/>
      <c r="MB10" s="94"/>
      <c r="MC10" s="94"/>
      <c r="MD10" s="94"/>
      <c r="ME10" s="94"/>
      <c r="MF10" s="94"/>
      <c r="MG10" s="94"/>
      <c r="MH10" s="94"/>
      <c r="MI10" s="94"/>
      <c r="MJ10" s="94"/>
      <c r="MK10" s="94"/>
      <c r="ML10" s="94"/>
      <c r="MM10" s="94"/>
      <c r="MN10" s="94"/>
      <c r="MO10" s="94"/>
      <c r="MP10" s="94"/>
      <c r="MQ10" s="94"/>
      <c r="MR10" s="94"/>
      <c r="MS10" s="94"/>
      <c r="MT10" s="94"/>
      <c r="MU10" s="94"/>
      <c r="MV10" s="94"/>
      <c r="MW10" s="94"/>
      <c r="MX10" s="94"/>
      <c r="MY10" s="94"/>
      <c r="MZ10" s="94"/>
      <c r="NA10" s="94"/>
      <c r="NB10" s="94"/>
      <c r="NC10" s="94"/>
      <c r="ND10" s="94"/>
      <c r="NE10" s="94"/>
      <c r="NF10" s="94"/>
      <c r="NG10" s="94"/>
      <c r="NH10" s="94"/>
      <c r="NI10" s="94"/>
      <c r="NJ10" s="94"/>
      <c r="NK10" s="94"/>
      <c r="NL10" s="94"/>
      <c r="NM10" s="94"/>
      <c r="NN10" s="94">
        <f t="shared" si="95"/>
        <v>189.79999999999995</v>
      </c>
      <c r="NO10" s="94">
        <f t="shared" si="96"/>
        <v>122.9</v>
      </c>
      <c r="NP10" s="94">
        <f t="shared" si="97"/>
        <v>169.40000000000003</v>
      </c>
      <c r="NQ10" s="94">
        <f t="shared" si="98"/>
        <v>0</v>
      </c>
      <c r="NR10" s="94">
        <f t="shared" si="99"/>
        <v>0</v>
      </c>
      <c r="NS10" s="94">
        <f t="shared" si="100"/>
        <v>0</v>
      </c>
      <c r="NT10" s="94">
        <f t="shared" si="101"/>
        <v>0</v>
      </c>
      <c r="NU10" s="94">
        <f t="shared" si="102"/>
        <v>0</v>
      </c>
      <c r="NV10" s="94">
        <f t="shared" si="103"/>
        <v>0</v>
      </c>
      <c r="NW10" s="94">
        <f t="shared" si="104"/>
        <v>0</v>
      </c>
      <c r="NX10" s="94">
        <f t="shared" si="105"/>
        <v>0</v>
      </c>
      <c r="NY10" s="94">
        <f t="shared" si="106"/>
        <v>0</v>
      </c>
      <c r="NZ10" s="94">
        <f t="shared" si="107"/>
        <v>312.69999999999993</v>
      </c>
      <c r="OA10" s="10"/>
      <c r="OB10" s="103"/>
    </row>
    <row r="11" spans="1:427" s="11" customFormat="1" x14ac:dyDescent="0.45">
      <c r="A11" s="69" t="s">
        <v>163</v>
      </c>
      <c r="B11" s="9" t="s">
        <v>69</v>
      </c>
      <c r="C11" s="9" t="s">
        <v>70</v>
      </c>
      <c r="D11" s="9" t="s">
        <v>7</v>
      </c>
      <c r="E11" s="92">
        <f>SUM(M11:NM11)</f>
        <v>349.20000000000005</v>
      </c>
      <c r="F11" s="92"/>
      <c r="G11" s="92"/>
      <c r="H11" s="92"/>
      <c r="I11" s="93">
        <f>+M11+N11+Q11+S11+X11+Y11+Z11+AA11+AD11+AE11+AF11+AG11+AI11+AM11+AO11+AP11+AQ11+AT11+AU11+AV11+AX11+AY11+BD11+BF11+BH11+BI11+BJ11+BM11+BO11+BP11+BQ11+BR11+BT11+BU11+BV11+BW11+BX11+BZ11+CB11+CC11+CD11+CE11+CF11+CG11+CH11+CI11+CJ11+CK11+CL11+CM11+CN11+CO11+CP11+CQ11+CV11+CW11</f>
        <v>154.80000000000001</v>
      </c>
      <c r="J11" s="93">
        <f>+O11+P11+R11+T11+U11+W11+AB11+AC11+AH11+AJ11+AN11+AS11+AW11+AZ11+BA11+BB11+BC11+BE11+BN11+BY11+CR11+CS11+CT11+CU11+CX11</f>
        <v>169.29999999999998</v>
      </c>
      <c r="K11" s="93">
        <f>+BG11+BS11</f>
        <v>25.1</v>
      </c>
      <c r="L11" s="96">
        <f>+E11-I11-J11-K11</f>
        <v>4.9737991503207013E-14</v>
      </c>
      <c r="M11" s="94">
        <v>4.9000000000000004</v>
      </c>
      <c r="N11" s="94">
        <v>4.7</v>
      </c>
      <c r="O11" s="94">
        <v>6.2</v>
      </c>
      <c r="P11" s="94">
        <v>6.5</v>
      </c>
      <c r="Q11" s="94">
        <v>1.8</v>
      </c>
      <c r="R11" s="94">
        <v>7.7</v>
      </c>
      <c r="S11" s="94">
        <v>2.6</v>
      </c>
      <c r="T11" s="94">
        <v>8.8000000000000007</v>
      </c>
      <c r="U11" s="94">
        <v>8</v>
      </c>
      <c r="V11" s="94"/>
      <c r="W11" s="94">
        <v>7.2</v>
      </c>
      <c r="X11" s="94">
        <v>3.2</v>
      </c>
      <c r="Y11" s="94">
        <v>2.2000000000000002</v>
      </c>
      <c r="Z11" s="94">
        <v>3.8</v>
      </c>
      <c r="AA11" s="94">
        <v>1.9</v>
      </c>
      <c r="AB11" s="94">
        <v>8.1</v>
      </c>
      <c r="AC11" s="94">
        <v>6.8</v>
      </c>
      <c r="AD11" s="94">
        <v>4</v>
      </c>
      <c r="AE11" s="94">
        <v>3.1</v>
      </c>
      <c r="AF11" s="94">
        <v>2.2999999999999998</v>
      </c>
      <c r="AG11" s="94">
        <v>3.2</v>
      </c>
      <c r="AH11" s="94">
        <v>5.4</v>
      </c>
      <c r="AI11" s="94">
        <v>1.2</v>
      </c>
      <c r="AJ11" s="94">
        <v>5.5</v>
      </c>
      <c r="AK11" s="94"/>
      <c r="AL11" s="94"/>
      <c r="AM11" s="94">
        <v>1.7</v>
      </c>
      <c r="AN11" s="94">
        <v>7.2</v>
      </c>
      <c r="AO11" s="94">
        <v>3.7</v>
      </c>
      <c r="AP11" s="94">
        <v>0.7</v>
      </c>
      <c r="AQ11" s="94">
        <v>2.2000000000000002</v>
      </c>
      <c r="AR11" s="94"/>
      <c r="AS11" s="94">
        <v>5.0999999999999996</v>
      </c>
      <c r="AT11" s="94">
        <v>2.6</v>
      </c>
      <c r="AU11" s="94">
        <v>3</v>
      </c>
      <c r="AV11" s="94">
        <v>3.5</v>
      </c>
      <c r="AW11" s="94">
        <v>7.2</v>
      </c>
      <c r="AX11" s="94">
        <v>0.5</v>
      </c>
      <c r="AY11" s="94">
        <v>3.7</v>
      </c>
      <c r="AZ11" s="94">
        <v>7</v>
      </c>
      <c r="BA11" s="94">
        <v>6.4</v>
      </c>
      <c r="BB11" s="94">
        <v>5.2</v>
      </c>
      <c r="BC11" s="94">
        <v>5.4</v>
      </c>
      <c r="BD11" s="94">
        <v>3.3</v>
      </c>
      <c r="BE11" s="94">
        <v>9.1999999999999993</v>
      </c>
      <c r="BF11" s="94">
        <v>2.7</v>
      </c>
      <c r="BG11" s="94">
        <v>10.6</v>
      </c>
      <c r="BH11" s="94">
        <v>4.0999999999999996</v>
      </c>
      <c r="BI11" s="94">
        <v>2.5</v>
      </c>
      <c r="BJ11" s="94">
        <v>1.4</v>
      </c>
      <c r="BK11" s="94"/>
      <c r="BL11" s="94"/>
      <c r="BM11" s="94">
        <v>3.4</v>
      </c>
      <c r="BN11" s="94">
        <v>5.8</v>
      </c>
      <c r="BO11" s="94">
        <v>3.2</v>
      </c>
      <c r="BP11" s="94">
        <v>2.9</v>
      </c>
      <c r="BQ11" s="94">
        <v>3.6</v>
      </c>
      <c r="BR11" s="94">
        <v>3.5</v>
      </c>
      <c r="BS11" s="94">
        <v>14.5</v>
      </c>
      <c r="BT11" s="94">
        <v>3.8</v>
      </c>
      <c r="BU11" s="94">
        <v>3.7</v>
      </c>
      <c r="BV11" s="94">
        <v>3.8</v>
      </c>
      <c r="BW11" s="94">
        <v>3</v>
      </c>
      <c r="BX11" s="94">
        <v>4.0999999999999996</v>
      </c>
      <c r="BY11" s="94">
        <v>8.9</v>
      </c>
      <c r="BZ11" s="94">
        <v>1.7</v>
      </c>
      <c r="CA11" s="94"/>
      <c r="CB11" s="94">
        <v>2.2000000000000002</v>
      </c>
      <c r="CC11" s="94">
        <v>1.2</v>
      </c>
      <c r="CD11" s="94">
        <v>2.6</v>
      </c>
      <c r="CE11" s="94">
        <v>2.6</v>
      </c>
      <c r="CF11" s="94">
        <v>3.3</v>
      </c>
      <c r="CG11" s="94">
        <v>1.2</v>
      </c>
      <c r="CH11" s="94">
        <v>1.6</v>
      </c>
      <c r="CI11" s="94">
        <v>2.8</v>
      </c>
      <c r="CJ11" s="94">
        <v>2.7</v>
      </c>
      <c r="CK11" s="94">
        <v>3.5</v>
      </c>
      <c r="CL11" s="94">
        <v>2.8</v>
      </c>
      <c r="CM11" s="94">
        <v>2.2000000000000002</v>
      </c>
      <c r="CN11" s="94">
        <v>3.2</v>
      </c>
      <c r="CO11" s="94">
        <v>1.3</v>
      </c>
      <c r="CP11" s="94">
        <v>3.2</v>
      </c>
      <c r="CQ11" s="94">
        <v>2</v>
      </c>
      <c r="CR11" s="94">
        <v>6.2</v>
      </c>
      <c r="CS11" s="94">
        <v>5.6</v>
      </c>
      <c r="CT11" s="94">
        <v>6.6</v>
      </c>
      <c r="CU11" s="94">
        <v>7.2</v>
      </c>
      <c r="CV11" s="94">
        <v>2.2999999999999998</v>
      </c>
      <c r="CW11" s="94">
        <v>2.9</v>
      </c>
      <c r="CX11" s="94">
        <v>6.1</v>
      </c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  <c r="IV11" s="94"/>
      <c r="IW11" s="94"/>
      <c r="IX11" s="94"/>
      <c r="IY11" s="94"/>
      <c r="IZ11" s="94"/>
      <c r="JA11" s="94"/>
      <c r="JB11" s="94"/>
      <c r="JC11" s="94"/>
      <c r="JD11" s="94"/>
      <c r="JE11" s="94"/>
      <c r="JF11" s="94"/>
      <c r="JG11" s="94"/>
      <c r="JH11" s="94"/>
      <c r="JI11" s="94"/>
      <c r="JJ11" s="94"/>
      <c r="JK11" s="94"/>
      <c r="JL11" s="94"/>
      <c r="JM11" s="94"/>
      <c r="JN11" s="94"/>
      <c r="JO11" s="94"/>
      <c r="JP11" s="94"/>
      <c r="JQ11" s="94"/>
      <c r="JR11" s="94"/>
      <c r="JS11" s="94"/>
      <c r="JT11" s="94"/>
      <c r="JU11" s="94"/>
      <c r="JV11" s="94"/>
      <c r="JW11" s="94"/>
      <c r="JX11" s="94"/>
      <c r="JY11" s="94"/>
      <c r="JZ11" s="94"/>
      <c r="KA11" s="94"/>
      <c r="KB11" s="94"/>
      <c r="KC11" s="94"/>
      <c r="KD11" s="94"/>
      <c r="KE11" s="94"/>
      <c r="KF11" s="94"/>
      <c r="KG11" s="94"/>
      <c r="KH11" s="94"/>
      <c r="KI11" s="94"/>
      <c r="KJ11" s="94"/>
      <c r="KK11" s="94"/>
      <c r="KL11" s="94"/>
      <c r="KM11" s="94"/>
      <c r="KN11" s="94"/>
      <c r="KO11" s="94"/>
      <c r="KP11" s="94"/>
      <c r="KQ11" s="94"/>
      <c r="KR11" s="94"/>
      <c r="KS11" s="94"/>
      <c r="KT11" s="94"/>
      <c r="KU11" s="94"/>
      <c r="KV11" s="94"/>
      <c r="KW11" s="94"/>
      <c r="KX11" s="94"/>
      <c r="KY11" s="94"/>
      <c r="KZ11" s="94"/>
      <c r="LA11" s="94"/>
      <c r="LB11" s="94"/>
      <c r="LC11" s="94"/>
      <c r="LD11" s="94"/>
      <c r="LE11" s="94"/>
      <c r="LF11" s="94"/>
      <c r="LG11" s="94"/>
      <c r="LH11" s="94"/>
      <c r="LI11" s="94"/>
      <c r="LJ11" s="94"/>
      <c r="LK11" s="94"/>
      <c r="LL11" s="94"/>
      <c r="LM11" s="94"/>
      <c r="LN11" s="94"/>
      <c r="LO11" s="94"/>
      <c r="LP11" s="94"/>
      <c r="LQ11" s="94"/>
      <c r="LR11" s="94"/>
      <c r="LS11" s="94"/>
      <c r="LT11" s="94"/>
      <c r="LU11" s="94"/>
      <c r="LV11" s="94"/>
      <c r="LW11" s="94"/>
      <c r="LX11" s="94"/>
      <c r="LY11" s="94"/>
      <c r="LZ11" s="94"/>
      <c r="MA11" s="94"/>
      <c r="MB11" s="94"/>
      <c r="MC11" s="94"/>
      <c r="MD11" s="94"/>
      <c r="ME11" s="94"/>
      <c r="MF11" s="94"/>
      <c r="MG11" s="94"/>
      <c r="MH11" s="94"/>
      <c r="MI11" s="94"/>
      <c r="MJ11" s="94"/>
      <c r="MK11" s="94"/>
      <c r="ML11" s="94"/>
      <c r="MM11" s="94"/>
      <c r="MN11" s="94"/>
      <c r="MO11" s="94"/>
      <c r="MP11" s="94"/>
      <c r="MQ11" s="94"/>
      <c r="MR11" s="94"/>
      <c r="MS11" s="94"/>
      <c r="MT11" s="94"/>
      <c r="MU11" s="94"/>
      <c r="MV11" s="94"/>
      <c r="MW11" s="94"/>
      <c r="MX11" s="94"/>
      <c r="MY11" s="94"/>
      <c r="MZ11" s="94"/>
      <c r="NA11" s="94"/>
      <c r="NB11" s="94"/>
      <c r="NC11" s="94"/>
      <c r="ND11" s="94"/>
      <c r="NE11" s="94"/>
      <c r="NF11" s="94"/>
      <c r="NG11" s="94"/>
      <c r="NH11" s="94"/>
      <c r="NI11" s="94"/>
      <c r="NJ11" s="94"/>
      <c r="NK11" s="94"/>
      <c r="NL11" s="94"/>
      <c r="NM11" s="94"/>
      <c r="NN11" s="94">
        <f t="shared" si="95"/>
        <v>124.60000000000002</v>
      </c>
      <c r="NO11" s="94">
        <f t="shared" si="96"/>
        <v>120.3</v>
      </c>
      <c r="NP11" s="94">
        <f t="shared" si="97"/>
        <v>104.3</v>
      </c>
      <c r="NQ11" s="94">
        <f t="shared" si="98"/>
        <v>0</v>
      </c>
      <c r="NR11" s="94">
        <f t="shared" si="99"/>
        <v>0</v>
      </c>
      <c r="NS11" s="94">
        <f t="shared" si="100"/>
        <v>0</v>
      </c>
      <c r="NT11" s="94">
        <f t="shared" si="101"/>
        <v>0</v>
      </c>
      <c r="NU11" s="94">
        <f t="shared" si="102"/>
        <v>0</v>
      </c>
      <c r="NV11" s="94">
        <f t="shared" si="103"/>
        <v>0</v>
      </c>
      <c r="NW11" s="94">
        <f t="shared" si="104"/>
        <v>0</v>
      </c>
      <c r="NX11" s="94">
        <f t="shared" si="105"/>
        <v>0</v>
      </c>
      <c r="NY11" s="94">
        <f t="shared" si="106"/>
        <v>0</v>
      </c>
      <c r="NZ11" s="94">
        <f t="shared" si="107"/>
        <v>244.90000000000003</v>
      </c>
      <c r="OA11" s="10"/>
      <c r="OB11" s="103"/>
    </row>
    <row r="12" spans="1:427" s="11" customFormat="1" x14ac:dyDescent="0.45">
      <c r="A12" s="69" t="s">
        <v>203</v>
      </c>
      <c r="B12" s="9" t="s">
        <v>204</v>
      </c>
      <c r="C12" s="9" t="s">
        <v>70</v>
      </c>
      <c r="D12" s="9" t="s">
        <v>12</v>
      </c>
      <c r="E12" s="92"/>
      <c r="F12" s="92"/>
      <c r="G12" s="92"/>
      <c r="H12" s="92">
        <f>SUM(M12:NM12)</f>
        <v>159.69999999999996</v>
      </c>
      <c r="I12" s="93">
        <f>+O12+Q12+U12+V12+AC12+AH12+AM12+AQ12+CN12</f>
        <v>22.8</v>
      </c>
      <c r="J12" s="93">
        <f>+N12+S12+T12+AF12+AG12+AZ12+BG12+BY12</f>
        <v>54.600000000000009</v>
      </c>
      <c r="K12" s="93">
        <f>+M12+AA12+AB12+BM12+BS12</f>
        <v>82.3</v>
      </c>
      <c r="L12" s="96">
        <f>+H12-I12-J12-K12</f>
        <v>0</v>
      </c>
      <c r="M12" s="94">
        <v>10.7</v>
      </c>
      <c r="N12" s="94">
        <v>8</v>
      </c>
      <c r="O12" s="94">
        <v>2</v>
      </c>
      <c r="P12" s="94"/>
      <c r="Q12" s="94">
        <v>5</v>
      </c>
      <c r="R12" s="94"/>
      <c r="S12" s="94">
        <v>5.0999999999999996</v>
      </c>
      <c r="T12" s="94">
        <v>8</v>
      </c>
      <c r="U12" s="94">
        <v>3</v>
      </c>
      <c r="V12" s="94">
        <v>0.5</v>
      </c>
      <c r="W12" s="94"/>
      <c r="X12" s="94"/>
      <c r="Y12" s="94"/>
      <c r="Z12" s="94"/>
      <c r="AA12" s="94">
        <v>12</v>
      </c>
      <c r="AB12" s="94">
        <v>15.8</v>
      </c>
      <c r="AC12" s="94">
        <v>4.7</v>
      </c>
      <c r="AD12" s="94"/>
      <c r="AE12" s="94"/>
      <c r="AF12" s="94">
        <v>6.3</v>
      </c>
      <c r="AG12" s="94">
        <v>7</v>
      </c>
      <c r="AH12" s="94">
        <v>3.1</v>
      </c>
      <c r="AI12" s="94"/>
      <c r="AJ12" s="94"/>
      <c r="AK12" s="94"/>
      <c r="AL12" s="94"/>
      <c r="AM12" s="94">
        <v>1</v>
      </c>
      <c r="AN12" s="94"/>
      <c r="AO12" s="94"/>
      <c r="AP12" s="94"/>
      <c r="AQ12" s="94">
        <v>2</v>
      </c>
      <c r="AR12" s="94"/>
      <c r="AS12" s="94"/>
      <c r="AT12" s="94"/>
      <c r="AU12" s="94"/>
      <c r="AV12" s="94"/>
      <c r="AW12" s="94"/>
      <c r="AX12" s="94"/>
      <c r="AY12" s="94"/>
      <c r="AZ12" s="94">
        <v>5.0999999999999996</v>
      </c>
      <c r="BA12" s="94"/>
      <c r="BB12" s="94"/>
      <c r="BC12" s="94"/>
      <c r="BD12" s="94"/>
      <c r="BE12" s="94"/>
      <c r="BF12" s="94"/>
      <c r="BG12" s="94">
        <v>8</v>
      </c>
      <c r="BH12" s="94"/>
      <c r="BI12" s="94"/>
      <c r="BJ12" s="94"/>
      <c r="BK12" s="94"/>
      <c r="BL12" s="94"/>
      <c r="BM12" s="94">
        <v>17.8</v>
      </c>
      <c r="BN12" s="94"/>
      <c r="BO12" s="94"/>
      <c r="BP12" s="94"/>
      <c r="BQ12" s="94"/>
      <c r="BR12" s="94"/>
      <c r="BS12" s="94">
        <v>26</v>
      </c>
      <c r="BT12" s="94"/>
      <c r="BU12" s="94"/>
      <c r="BV12" s="94"/>
      <c r="BW12" s="94"/>
      <c r="BX12" s="94"/>
      <c r="BY12" s="94">
        <v>7.1</v>
      </c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>
        <v>1.5</v>
      </c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  <c r="IW12" s="94"/>
      <c r="IX12" s="94"/>
      <c r="IY12" s="94"/>
      <c r="IZ12" s="94"/>
      <c r="JA12" s="94"/>
      <c r="JB12" s="94"/>
      <c r="JC12" s="94"/>
      <c r="JD12" s="94"/>
      <c r="JE12" s="94"/>
      <c r="JF12" s="94"/>
      <c r="JG12" s="94"/>
      <c r="JH12" s="94"/>
      <c r="JI12" s="94"/>
      <c r="JJ12" s="94"/>
      <c r="JK12" s="94"/>
      <c r="JL12" s="94"/>
      <c r="JM12" s="94"/>
      <c r="JN12" s="94"/>
      <c r="JO12" s="94"/>
      <c r="JP12" s="94"/>
      <c r="JQ12" s="94"/>
      <c r="JR12" s="94"/>
      <c r="JS12" s="94"/>
      <c r="JT12" s="94"/>
      <c r="JU12" s="94"/>
      <c r="JV12" s="94"/>
      <c r="JW12" s="94"/>
      <c r="JX12" s="94"/>
      <c r="JY12" s="94"/>
      <c r="JZ12" s="94"/>
      <c r="KA12" s="94"/>
      <c r="KB12" s="94"/>
      <c r="KC12" s="94"/>
      <c r="KD12" s="94"/>
      <c r="KE12" s="94"/>
      <c r="KF12" s="94"/>
      <c r="KG12" s="94"/>
      <c r="KH12" s="94"/>
      <c r="KI12" s="94"/>
      <c r="KJ12" s="94"/>
      <c r="KK12" s="94"/>
      <c r="KL12" s="94"/>
      <c r="KM12" s="94"/>
      <c r="KN12" s="94"/>
      <c r="KO12" s="94"/>
      <c r="KP12" s="94"/>
      <c r="KQ12" s="94"/>
      <c r="KR12" s="94"/>
      <c r="KS12" s="94"/>
      <c r="KT12" s="94"/>
      <c r="KU12" s="94"/>
      <c r="KV12" s="94"/>
      <c r="KW12" s="94"/>
      <c r="KX12" s="94"/>
      <c r="KY12" s="94"/>
      <c r="KZ12" s="94"/>
      <c r="LA12" s="94"/>
      <c r="LB12" s="94"/>
      <c r="LC12" s="94"/>
      <c r="LD12" s="94"/>
      <c r="LE12" s="94"/>
      <c r="LF12" s="94"/>
      <c r="LG12" s="94"/>
      <c r="LH12" s="94"/>
      <c r="LI12" s="94"/>
      <c r="LJ12" s="94"/>
      <c r="LK12" s="94"/>
      <c r="LL12" s="94"/>
      <c r="LM12" s="94"/>
      <c r="LN12" s="94"/>
      <c r="LO12" s="94"/>
      <c r="LP12" s="94"/>
      <c r="LQ12" s="94"/>
      <c r="LR12" s="94"/>
      <c r="LS12" s="94"/>
      <c r="LT12" s="94"/>
      <c r="LU12" s="94"/>
      <c r="LV12" s="94"/>
      <c r="LW12" s="94"/>
      <c r="LX12" s="94"/>
      <c r="LY12" s="94"/>
      <c r="LZ12" s="94"/>
      <c r="MA12" s="94"/>
      <c r="MB12" s="94"/>
      <c r="MC12" s="94"/>
      <c r="MD12" s="94"/>
      <c r="ME12" s="94"/>
      <c r="MF12" s="94"/>
      <c r="MG12" s="94"/>
      <c r="MH12" s="94"/>
      <c r="MI12" s="94"/>
      <c r="MJ12" s="94"/>
      <c r="MK12" s="94"/>
      <c r="ML12" s="94"/>
      <c r="MM12" s="94"/>
      <c r="MN12" s="94"/>
      <c r="MO12" s="94"/>
      <c r="MP12" s="94"/>
      <c r="MQ12" s="94"/>
      <c r="MR12" s="94"/>
      <c r="MS12" s="94"/>
      <c r="MT12" s="94"/>
      <c r="MU12" s="94"/>
      <c r="MV12" s="94"/>
      <c r="MW12" s="94"/>
      <c r="MX12" s="94"/>
      <c r="MY12" s="94"/>
      <c r="MZ12" s="94"/>
      <c r="NA12" s="94"/>
      <c r="NB12" s="94"/>
      <c r="NC12" s="94"/>
      <c r="ND12" s="94"/>
      <c r="NE12" s="94"/>
      <c r="NF12" s="94"/>
      <c r="NG12" s="94"/>
      <c r="NH12" s="94"/>
      <c r="NI12" s="94"/>
      <c r="NJ12" s="94"/>
      <c r="NK12" s="94"/>
      <c r="NL12" s="94"/>
      <c r="NM12" s="94"/>
      <c r="NN12" s="94">
        <f t="shared" si="95"/>
        <v>94.199999999999989</v>
      </c>
      <c r="NO12" s="94">
        <f t="shared" si="96"/>
        <v>56.9</v>
      </c>
      <c r="NP12" s="94">
        <f t="shared" si="97"/>
        <v>8.6</v>
      </c>
      <c r="NQ12" s="94">
        <f t="shared" si="98"/>
        <v>0</v>
      </c>
      <c r="NR12" s="94">
        <f t="shared" si="99"/>
        <v>0</v>
      </c>
      <c r="NS12" s="94">
        <f t="shared" si="100"/>
        <v>0</v>
      </c>
      <c r="NT12" s="94">
        <f t="shared" si="101"/>
        <v>0</v>
      </c>
      <c r="NU12" s="94">
        <f t="shared" si="102"/>
        <v>0</v>
      </c>
      <c r="NV12" s="94">
        <f t="shared" si="103"/>
        <v>0</v>
      </c>
      <c r="NW12" s="94">
        <f t="shared" si="104"/>
        <v>0</v>
      </c>
      <c r="NX12" s="94">
        <f t="shared" si="105"/>
        <v>0</v>
      </c>
      <c r="NY12" s="94">
        <f t="shared" si="106"/>
        <v>0</v>
      </c>
      <c r="NZ12" s="94">
        <f t="shared" si="107"/>
        <v>151.1</v>
      </c>
      <c r="OA12" s="10"/>
      <c r="OB12" s="103"/>
    </row>
    <row r="13" spans="1:427" s="11" customFormat="1" x14ac:dyDescent="0.45">
      <c r="A13" s="69" t="s">
        <v>254</v>
      </c>
      <c r="B13" s="9" t="s">
        <v>255</v>
      </c>
      <c r="C13" s="9" t="s">
        <v>70</v>
      </c>
      <c r="D13" s="9" t="s">
        <v>12</v>
      </c>
      <c r="E13" s="92"/>
      <c r="F13" s="92"/>
      <c r="G13" s="92"/>
      <c r="H13" s="92">
        <f>SUM(M13:NM13)</f>
        <v>216.70000000000002</v>
      </c>
      <c r="I13" s="93">
        <f>+M13+O13+P13+Q13+R13+U13+W13+Z13+AC13+AF13+AH13+AJ13+AM13+AN13+AQ13+AS13+AU13+AW13+BC13+BL13+BM13+BQ13+BY13+CD13+CK13+CL13+CP13+CQ13</f>
        <v>88.59999999999998</v>
      </c>
      <c r="J13" s="93">
        <f>+S13+Y13+AA13+AG13+AK13+AP13+AZ13+BI13+BO13+BP13</f>
        <v>66.2</v>
      </c>
      <c r="K13" s="93">
        <f>+N13+T13+V13+X13+AB13</f>
        <v>61.899999999999991</v>
      </c>
      <c r="L13" s="96">
        <f>+H13-I13-J13-K13</f>
        <v>0</v>
      </c>
      <c r="M13" s="94">
        <v>3</v>
      </c>
      <c r="N13" s="94">
        <v>12.2</v>
      </c>
      <c r="O13" s="94">
        <v>5</v>
      </c>
      <c r="P13" s="94">
        <v>4.4000000000000004</v>
      </c>
      <c r="Q13" s="94">
        <v>2</v>
      </c>
      <c r="R13" s="94">
        <v>3.3</v>
      </c>
      <c r="S13" s="94">
        <v>8.5</v>
      </c>
      <c r="T13" s="94">
        <v>11.9</v>
      </c>
      <c r="U13" s="94">
        <v>4.2</v>
      </c>
      <c r="V13" s="94">
        <v>10.199999999999999</v>
      </c>
      <c r="W13" s="94">
        <v>2.5</v>
      </c>
      <c r="X13" s="94">
        <v>11.9</v>
      </c>
      <c r="Y13" s="94">
        <v>7.8</v>
      </c>
      <c r="Z13" s="94">
        <v>2.2000000000000002</v>
      </c>
      <c r="AA13" s="94">
        <v>5.7</v>
      </c>
      <c r="AB13" s="94">
        <v>15.7</v>
      </c>
      <c r="AC13" s="94">
        <v>3.5</v>
      </c>
      <c r="AD13" s="94"/>
      <c r="AE13" s="94"/>
      <c r="AF13" s="94">
        <v>2.5</v>
      </c>
      <c r="AG13" s="94">
        <v>6.8</v>
      </c>
      <c r="AH13" s="94">
        <v>2.5</v>
      </c>
      <c r="AI13" s="94"/>
      <c r="AJ13" s="94">
        <v>1.2</v>
      </c>
      <c r="AK13" s="94">
        <v>5.5</v>
      </c>
      <c r="AL13" s="94"/>
      <c r="AM13" s="94">
        <v>2.2999999999999998</v>
      </c>
      <c r="AN13" s="94">
        <v>4.3</v>
      </c>
      <c r="AO13" s="94"/>
      <c r="AP13" s="94">
        <v>5.6</v>
      </c>
      <c r="AQ13" s="94">
        <v>4</v>
      </c>
      <c r="AR13" s="94"/>
      <c r="AS13" s="94">
        <v>3.9</v>
      </c>
      <c r="AT13" s="94"/>
      <c r="AU13" s="94">
        <v>2.9</v>
      </c>
      <c r="AV13" s="94"/>
      <c r="AW13" s="94">
        <v>3.5</v>
      </c>
      <c r="AX13" s="94"/>
      <c r="AY13" s="94"/>
      <c r="AZ13" s="94">
        <v>6.2</v>
      </c>
      <c r="BA13" s="94"/>
      <c r="BB13" s="94"/>
      <c r="BC13" s="94">
        <v>2</v>
      </c>
      <c r="BD13" s="94"/>
      <c r="BE13" s="94"/>
      <c r="BF13" s="94"/>
      <c r="BG13" s="94"/>
      <c r="BH13" s="94"/>
      <c r="BI13" s="94">
        <v>6.6</v>
      </c>
      <c r="BJ13" s="94"/>
      <c r="BK13" s="94"/>
      <c r="BL13" s="94">
        <v>2</v>
      </c>
      <c r="BM13" s="94">
        <v>5</v>
      </c>
      <c r="BN13" s="94"/>
      <c r="BO13" s="94">
        <v>6</v>
      </c>
      <c r="BP13" s="94">
        <v>7.5</v>
      </c>
      <c r="BQ13" s="94">
        <v>3.4</v>
      </c>
      <c r="BR13" s="94"/>
      <c r="BS13" s="94"/>
      <c r="BT13" s="94"/>
      <c r="BU13" s="94"/>
      <c r="BV13" s="94"/>
      <c r="BW13" s="94"/>
      <c r="BX13" s="94"/>
      <c r="BY13" s="94">
        <v>3.5</v>
      </c>
      <c r="BZ13" s="94"/>
      <c r="CA13" s="94"/>
      <c r="CB13" s="94"/>
      <c r="CC13" s="94"/>
      <c r="CD13" s="94">
        <v>3.5</v>
      </c>
      <c r="CE13" s="94"/>
      <c r="CF13" s="94"/>
      <c r="CG13" s="94"/>
      <c r="CH13" s="94"/>
      <c r="CI13" s="94"/>
      <c r="CJ13" s="94"/>
      <c r="CK13" s="94">
        <v>3.8</v>
      </c>
      <c r="CL13" s="94">
        <v>4.5999999999999996</v>
      </c>
      <c r="CM13" s="94"/>
      <c r="CN13" s="94"/>
      <c r="CO13" s="94"/>
      <c r="CP13" s="94">
        <v>1.6</v>
      </c>
      <c r="CQ13" s="94">
        <v>2</v>
      </c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  <c r="IW13" s="94"/>
      <c r="IX13" s="94"/>
      <c r="IY13" s="94"/>
      <c r="IZ13" s="94"/>
      <c r="JA13" s="94"/>
      <c r="JB13" s="94"/>
      <c r="JC13" s="94"/>
      <c r="JD13" s="94"/>
      <c r="JE13" s="94"/>
      <c r="JF13" s="94"/>
      <c r="JG13" s="94"/>
      <c r="JH13" s="94"/>
      <c r="JI13" s="94"/>
      <c r="JJ13" s="94"/>
      <c r="JK13" s="94"/>
      <c r="JL13" s="94"/>
      <c r="JM13" s="94"/>
      <c r="JN13" s="94"/>
      <c r="JO13" s="94"/>
      <c r="JP13" s="94"/>
      <c r="JQ13" s="94"/>
      <c r="JR13" s="94"/>
      <c r="JS13" s="94"/>
      <c r="JT13" s="94"/>
      <c r="JU13" s="94"/>
      <c r="JV13" s="94"/>
      <c r="JW13" s="94"/>
      <c r="JX13" s="94"/>
      <c r="JY13" s="94"/>
      <c r="JZ13" s="94"/>
      <c r="KA13" s="94"/>
      <c r="KB13" s="94"/>
      <c r="KC13" s="94"/>
      <c r="KD13" s="94"/>
      <c r="KE13" s="94"/>
      <c r="KF13" s="94"/>
      <c r="KG13" s="94"/>
      <c r="KH13" s="94"/>
      <c r="KI13" s="94"/>
      <c r="KJ13" s="94"/>
      <c r="KK13" s="94"/>
      <c r="KL13" s="94"/>
      <c r="KM13" s="94"/>
      <c r="KN13" s="94"/>
      <c r="KO13" s="94"/>
      <c r="KP13" s="94"/>
      <c r="KQ13" s="94"/>
      <c r="KR13" s="94"/>
      <c r="KS13" s="94"/>
      <c r="KT13" s="94"/>
      <c r="KU13" s="94"/>
      <c r="KV13" s="94"/>
      <c r="KW13" s="94"/>
      <c r="KX13" s="94"/>
      <c r="KY13" s="94"/>
      <c r="KZ13" s="94"/>
      <c r="LA13" s="94"/>
      <c r="LB13" s="94"/>
      <c r="LC13" s="94"/>
      <c r="LD13" s="94"/>
      <c r="LE13" s="94"/>
      <c r="LF13" s="94"/>
      <c r="LG13" s="94"/>
      <c r="LH13" s="94"/>
      <c r="LI13" s="94"/>
      <c r="LJ13" s="94"/>
      <c r="LK13" s="94"/>
      <c r="LL13" s="94"/>
      <c r="LM13" s="94"/>
      <c r="LN13" s="94"/>
      <c r="LO13" s="94"/>
      <c r="LP13" s="94"/>
      <c r="LQ13" s="94"/>
      <c r="LR13" s="94"/>
      <c r="LS13" s="94"/>
      <c r="LT13" s="94"/>
      <c r="LU13" s="94"/>
      <c r="LV13" s="94"/>
      <c r="LW13" s="94"/>
      <c r="LX13" s="94"/>
      <c r="LY13" s="94"/>
      <c r="LZ13" s="94"/>
      <c r="MA13" s="94"/>
      <c r="MB13" s="94"/>
      <c r="MC13" s="94"/>
      <c r="MD13" s="94"/>
      <c r="ME13" s="94"/>
      <c r="MF13" s="94"/>
      <c r="MG13" s="94"/>
      <c r="MH13" s="94"/>
      <c r="MI13" s="94"/>
      <c r="MJ13" s="94"/>
      <c r="MK13" s="94"/>
      <c r="ML13" s="94"/>
      <c r="MM13" s="94"/>
      <c r="MN13" s="94"/>
      <c r="MO13" s="94"/>
      <c r="MP13" s="94"/>
      <c r="MQ13" s="94"/>
      <c r="MR13" s="94"/>
      <c r="MS13" s="94"/>
      <c r="MT13" s="94"/>
      <c r="MU13" s="94"/>
      <c r="MV13" s="94"/>
      <c r="MW13" s="94"/>
      <c r="MX13" s="94"/>
      <c r="MY13" s="94"/>
      <c r="MZ13" s="94"/>
      <c r="NA13" s="94"/>
      <c r="NB13" s="94"/>
      <c r="NC13" s="94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>
        <f t="shared" si="95"/>
        <v>148.70000000000002</v>
      </c>
      <c r="NO13" s="94">
        <f t="shared" si="96"/>
        <v>49</v>
      </c>
      <c r="NP13" s="94">
        <f t="shared" si="97"/>
        <v>19</v>
      </c>
      <c r="NQ13" s="94">
        <f t="shared" si="98"/>
        <v>0</v>
      </c>
      <c r="NR13" s="94">
        <f t="shared" si="99"/>
        <v>0</v>
      </c>
      <c r="NS13" s="94">
        <f t="shared" si="100"/>
        <v>0</v>
      </c>
      <c r="NT13" s="94">
        <f t="shared" si="101"/>
        <v>0</v>
      </c>
      <c r="NU13" s="94">
        <f t="shared" si="102"/>
        <v>0</v>
      </c>
      <c r="NV13" s="94">
        <f t="shared" si="103"/>
        <v>0</v>
      </c>
      <c r="NW13" s="94">
        <f t="shared" si="104"/>
        <v>0</v>
      </c>
      <c r="NX13" s="94">
        <f t="shared" si="105"/>
        <v>0</v>
      </c>
      <c r="NY13" s="94">
        <f t="shared" si="106"/>
        <v>0</v>
      </c>
      <c r="NZ13" s="94">
        <f t="shared" si="107"/>
        <v>197.70000000000002</v>
      </c>
      <c r="OA13" s="10"/>
      <c r="OB13" s="103"/>
    </row>
    <row r="14" spans="1:427" s="11" customFormat="1" x14ac:dyDescent="0.45">
      <c r="A14" s="69" t="s">
        <v>151</v>
      </c>
      <c r="B14" s="9" t="s">
        <v>170</v>
      </c>
      <c r="C14" s="9" t="s">
        <v>39</v>
      </c>
      <c r="D14" s="9" t="s">
        <v>10</v>
      </c>
      <c r="E14" s="92"/>
      <c r="F14" s="92"/>
      <c r="G14" s="92">
        <f>SUM(M14:NM14)</f>
        <v>466.2999999999999</v>
      </c>
      <c r="H14" s="92"/>
      <c r="I14" s="93">
        <f>+M14+N14+O14+P14+R14+S14+T14+U14+V14+Y14+Z14+AA14+AB14+AC14+AD14+AE14+AF14+AG14+AH14+AI14+AK14+AL14+AM14+AN14+AO14+AP14+AQ14+AR14+AV14+AW14+AX14+AY14+AZ14+BB14+BC14+BD14+BF14+BG14+BH14+BI14+BJ14+BK14+BL14+BM14+BO14+BP14+BR14+BV14+BW14+BX14+BY14+CA14+CC14+CD14+CF14+CH14+CI14+CQ14+CB14</f>
        <v>251.29999999999998</v>
      </c>
      <c r="J14" s="93">
        <f>+Q14+W14+X14+AJ14+AS14+AT14+AU14+BA14+BE14+BN14+BQ14+BS14+BT14+BU14+BZ14+CE14+CG14+CJ14+CK14+CL14+CM14+CN14+CO14+CP14+CR14+CS14+CT14+CU14+CV14+CW14+CX14</f>
        <v>215</v>
      </c>
      <c r="K14" s="93">
        <v>0</v>
      </c>
      <c r="L14" s="96">
        <f>+G14-I14-J14-K14</f>
        <v>-8.5265128291212022E-14</v>
      </c>
      <c r="M14" s="94">
        <v>4</v>
      </c>
      <c r="N14" s="94">
        <v>4.3</v>
      </c>
      <c r="O14" s="94">
        <v>3.9</v>
      </c>
      <c r="P14" s="94">
        <v>4.5</v>
      </c>
      <c r="Q14" s="94">
        <v>5.3</v>
      </c>
      <c r="R14" s="94">
        <v>3.9</v>
      </c>
      <c r="S14" s="94">
        <v>3.8</v>
      </c>
      <c r="T14" s="94">
        <v>4</v>
      </c>
      <c r="U14" s="94">
        <v>4.3</v>
      </c>
      <c r="V14" s="94">
        <v>4.2</v>
      </c>
      <c r="W14" s="94">
        <v>5.6</v>
      </c>
      <c r="X14" s="94">
        <v>6.5</v>
      </c>
      <c r="Y14" s="94">
        <v>4.2</v>
      </c>
      <c r="Z14" s="94">
        <v>4.2</v>
      </c>
      <c r="AA14" s="94">
        <v>4.5</v>
      </c>
      <c r="AB14" s="94">
        <v>4.3</v>
      </c>
      <c r="AC14" s="94">
        <v>4.9000000000000004</v>
      </c>
      <c r="AD14" s="94">
        <v>4.5</v>
      </c>
      <c r="AE14" s="94">
        <v>4.5</v>
      </c>
      <c r="AF14" s="94">
        <v>4.4000000000000004</v>
      </c>
      <c r="AG14" s="94">
        <v>4.4000000000000004</v>
      </c>
      <c r="AH14" s="94">
        <v>4.8</v>
      </c>
      <c r="AI14" s="94">
        <v>4.3</v>
      </c>
      <c r="AJ14" s="94">
        <v>6.9</v>
      </c>
      <c r="AK14" s="94">
        <v>3.6</v>
      </c>
      <c r="AL14" s="94">
        <v>4.0999999999999996</v>
      </c>
      <c r="AM14" s="94">
        <v>4.7</v>
      </c>
      <c r="AN14" s="94">
        <v>4.3</v>
      </c>
      <c r="AO14" s="94">
        <v>3.9</v>
      </c>
      <c r="AP14" s="94">
        <v>3.9</v>
      </c>
      <c r="AQ14" s="94">
        <v>3.3</v>
      </c>
      <c r="AR14" s="94">
        <v>4.3</v>
      </c>
      <c r="AS14" s="94">
        <v>5.0999999999999996</v>
      </c>
      <c r="AT14" s="94">
        <v>6.1</v>
      </c>
      <c r="AU14" s="94">
        <v>5.7</v>
      </c>
      <c r="AV14" s="94">
        <v>5</v>
      </c>
      <c r="AW14" s="94">
        <v>4.8</v>
      </c>
      <c r="AX14" s="94">
        <v>4.7</v>
      </c>
      <c r="AY14" s="94">
        <v>3.4</v>
      </c>
      <c r="AZ14" s="94">
        <v>3.9</v>
      </c>
      <c r="BA14" s="94">
        <v>5.9</v>
      </c>
      <c r="BB14" s="94">
        <v>4.3</v>
      </c>
      <c r="BC14" s="94">
        <v>4</v>
      </c>
      <c r="BD14" s="94">
        <v>4.0999999999999996</v>
      </c>
      <c r="BE14" s="94">
        <v>5.3</v>
      </c>
      <c r="BF14" s="94">
        <v>4.8</v>
      </c>
      <c r="BG14" s="94">
        <v>4.8</v>
      </c>
      <c r="BH14" s="94">
        <v>4.5999999999999996</v>
      </c>
      <c r="BI14" s="94">
        <v>4.2</v>
      </c>
      <c r="BJ14" s="94">
        <v>4</v>
      </c>
      <c r="BK14" s="94">
        <v>4.3</v>
      </c>
      <c r="BL14" s="94">
        <v>3.5</v>
      </c>
      <c r="BM14" s="94">
        <v>3.6</v>
      </c>
      <c r="BN14" s="94">
        <v>6</v>
      </c>
      <c r="BO14" s="94">
        <v>4.2</v>
      </c>
      <c r="BP14" s="94">
        <v>3.7</v>
      </c>
      <c r="BQ14" s="94">
        <v>5.7</v>
      </c>
      <c r="BR14" s="94">
        <v>3.7</v>
      </c>
      <c r="BS14" s="94">
        <v>5.5</v>
      </c>
      <c r="BT14" s="94">
        <v>6.8</v>
      </c>
      <c r="BU14" s="94">
        <v>9.6999999999999993</v>
      </c>
      <c r="BV14" s="94">
        <v>5</v>
      </c>
      <c r="BW14" s="94">
        <v>4.5</v>
      </c>
      <c r="BX14" s="94">
        <v>4.3</v>
      </c>
      <c r="BY14" s="94">
        <v>3.9</v>
      </c>
      <c r="BZ14" s="94">
        <v>9.6999999999999993</v>
      </c>
      <c r="CA14" s="94">
        <v>4.5999999999999996</v>
      </c>
      <c r="CB14" s="94">
        <v>4.9000000000000004</v>
      </c>
      <c r="CC14" s="94">
        <v>4.5999999999999996</v>
      </c>
      <c r="CD14" s="94">
        <v>4.0999999999999996</v>
      </c>
      <c r="CE14" s="94">
        <v>8.4</v>
      </c>
      <c r="CF14" s="94">
        <v>4.4000000000000004</v>
      </c>
      <c r="CG14" s="94">
        <v>8.6</v>
      </c>
      <c r="CH14" s="94">
        <v>4.2</v>
      </c>
      <c r="CI14" s="94">
        <v>4.5</v>
      </c>
      <c r="CJ14" s="94">
        <v>7.4</v>
      </c>
      <c r="CK14" s="94">
        <v>8</v>
      </c>
      <c r="CL14" s="94">
        <v>5.4</v>
      </c>
      <c r="CM14" s="94">
        <v>8</v>
      </c>
      <c r="CN14" s="94">
        <v>9.3000000000000007</v>
      </c>
      <c r="CO14" s="94">
        <v>5.4</v>
      </c>
      <c r="CP14" s="94">
        <v>7.7</v>
      </c>
      <c r="CQ14" s="94">
        <v>4.7</v>
      </c>
      <c r="CR14" s="94">
        <v>7.7</v>
      </c>
      <c r="CS14" s="94">
        <v>6.5</v>
      </c>
      <c r="CT14" s="94">
        <v>8.1999999999999993</v>
      </c>
      <c r="CU14" s="94">
        <v>6.5</v>
      </c>
      <c r="CV14" s="94">
        <v>9.9</v>
      </c>
      <c r="CW14" s="94">
        <v>6.3</v>
      </c>
      <c r="CX14" s="94">
        <v>5.9</v>
      </c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  <c r="IW14" s="94"/>
      <c r="IX14" s="94"/>
      <c r="IY14" s="94"/>
      <c r="IZ14" s="94"/>
      <c r="JA14" s="94"/>
      <c r="JB14" s="94"/>
      <c r="JC14" s="94"/>
      <c r="JD14" s="94"/>
      <c r="JE14" s="94"/>
      <c r="JF14" s="94"/>
      <c r="JG14" s="94"/>
      <c r="JH14" s="94"/>
      <c r="JI14" s="94"/>
      <c r="JJ14" s="94"/>
      <c r="JK14" s="94"/>
      <c r="JL14" s="94"/>
      <c r="JM14" s="94"/>
      <c r="JN14" s="94"/>
      <c r="JO14" s="94"/>
      <c r="JP14" s="94"/>
      <c r="JQ14" s="94"/>
      <c r="JR14" s="94"/>
      <c r="JS14" s="94"/>
      <c r="JT14" s="94"/>
      <c r="JU14" s="94"/>
      <c r="JV14" s="94"/>
      <c r="JW14" s="94"/>
      <c r="JX14" s="94"/>
      <c r="JY14" s="94"/>
      <c r="JZ14" s="94"/>
      <c r="KA14" s="94"/>
      <c r="KB14" s="94"/>
      <c r="KC14" s="94"/>
      <c r="KD14" s="94"/>
      <c r="KE14" s="94"/>
      <c r="KF14" s="94"/>
      <c r="KG14" s="94"/>
      <c r="KH14" s="94"/>
      <c r="KI14" s="94"/>
      <c r="KJ14" s="94"/>
      <c r="KK14" s="94"/>
      <c r="KL14" s="94"/>
      <c r="KM14" s="94"/>
      <c r="KN14" s="94"/>
      <c r="KO14" s="94"/>
      <c r="KP14" s="94"/>
      <c r="KQ14" s="94"/>
      <c r="KR14" s="94"/>
      <c r="KS14" s="94"/>
      <c r="KT14" s="94"/>
      <c r="KU14" s="94"/>
      <c r="KV14" s="94"/>
      <c r="KW14" s="94"/>
      <c r="KX14" s="94"/>
      <c r="KY14" s="94"/>
      <c r="KZ14" s="94"/>
      <c r="LA14" s="94"/>
      <c r="LB14" s="94"/>
      <c r="LC14" s="94"/>
      <c r="LD14" s="94"/>
      <c r="LE14" s="94"/>
      <c r="LF14" s="94"/>
      <c r="LG14" s="94"/>
      <c r="LH14" s="94"/>
      <c r="LI14" s="94"/>
      <c r="LJ14" s="94"/>
      <c r="LK14" s="94"/>
      <c r="LL14" s="94"/>
      <c r="LM14" s="94"/>
      <c r="LN14" s="94"/>
      <c r="LO14" s="94"/>
      <c r="LP14" s="94"/>
      <c r="LQ14" s="94"/>
      <c r="LR14" s="94"/>
      <c r="LS14" s="94"/>
      <c r="LT14" s="94"/>
      <c r="LU14" s="94"/>
      <c r="LV14" s="94"/>
      <c r="LW14" s="94"/>
      <c r="LX14" s="94"/>
      <c r="LY14" s="94"/>
      <c r="LZ14" s="94"/>
      <c r="MA14" s="94"/>
      <c r="MB14" s="94"/>
      <c r="MC14" s="94"/>
      <c r="MD14" s="94"/>
      <c r="ME14" s="94"/>
      <c r="MF14" s="94"/>
      <c r="MG14" s="94"/>
      <c r="MH14" s="94"/>
      <c r="MI14" s="94"/>
      <c r="MJ14" s="94"/>
      <c r="MK14" s="94"/>
      <c r="ML14" s="94"/>
      <c r="MM14" s="94"/>
      <c r="MN14" s="94"/>
      <c r="MO14" s="94"/>
      <c r="MP14" s="94"/>
      <c r="MQ14" s="94"/>
      <c r="MR14" s="94"/>
      <c r="MS14" s="94"/>
      <c r="MT14" s="94"/>
      <c r="MU14" s="94"/>
      <c r="MV14" s="94"/>
      <c r="MW14" s="94"/>
      <c r="MX14" s="94"/>
      <c r="MY14" s="94"/>
      <c r="MZ14" s="94"/>
      <c r="NA14" s="94"/>
      <c r="NB14" s="94"/>
      <c r="NC14" s="94"/>
      <c r="ND14" s="94"/>
      <c r="NE14" s="94"/>
      <c r="NF14" s="94"/>
      <c r="NG14" s="94"/>
      <c r="NH14" s="94"/>
      <c r="NI14" s="94"/>
      <c r="NJ14" s="94"/>
      <c r="NK14" s="94"/>
      <c r="NL14" s="94"/>
      <c r="NM14" s="94"/>
      <c r="NN14" s="94">
        <f t="shared" si="95"/>
        <v>138.00000000000003</v>
      </c>
      <c r="NO14" s="94">
        <f t="shared" si="96"/>
        <v>129.19999999999999</v>
      </c>
      <c r="NP14" s="94">
        <f t="shared" si="97"/>
        <v>199.10000000000002</v>
      </c>
      <c r="NQ14" s="94">
        <f t="shared" si="98"/>
        <v>0</v>
      </c>
      <c r="NR14" s="94">
        <f t="shared" si="99"/>
        <v>0</v>
      </c>
      <c r="NS14" s="94">
        <f t="shared" si="100"/>
        <v>0</v>
      </c>
      <c r="NT14" s="94">
        <f t="shared" si="101"/>
        <v>0</v>
      </c>
      <c r="NU14" s="94">
        <f t="shared" si="102"/>
        <v>0</v>
      </c>
      <c r="NV14" s="94">
        <f t="shared" si="103"/>
        <v>0</v>
      </c>
      <c r="NW14" s="94">
        <f t="shared" si="104"/>
        <v>0</v>
      </c>
      <c r="NX14" s="94">
        <f t="shared" si="105"/>
        <v>0</v>
      </c>
      <c r="NY14" s="94">
        <f t="shared" si="106"/>
        <v>0</v>
      </c>
      <c r="NZ14" s="94">
        <f t="shared" si="107"/>
        <v>267.20000000000005</v>
      </c>
      <c r="OA14" s="10"/>
      <c r="OB14" s="103"/>
    </row>
    <row r="15" spans="1:427" s="11" customFormat="1" x14ac:dyDescent="0.45">
      <c r="A15" s="69" t="s">
        <v>188</v>
      </c>
      <c r="B15" s="9" t="s">
        <v>171</v>
      </c>
      <c r="C15" s="9" t="s">
        <v>39</v>
      </c>
      <c r="D15" s="9" t="s">
        <v>10</v>
      </c>
      <c r="E15" s="92"/>
      <c r="F15" s="92"/>
      <c r="G15" s="92">
        <f>SUM(M15:NM15)</f>
        <v>249.49999999999997</v>
      </c>
      <c r="H15" s="92"/>
      <c r="I15" s="93">
        <f>SUM(M15:CX15)-CV15-CT15-CE15-CG15-CK15-CM15-CN15-BU15-BZ15</f>
        <v>192.49999999999994</v>
      </c>
      <c r="J15" s="93">
        <f>+BU15+BZ15+CE15+CG15+CK15+CM15+CN15+CT15+CV15</f>
        <v>57</v>
      </c>
      <c r="K15" s="93">
        <v>0</v>
      </c>
      <c r="L15" s="96">
        <f>+G15-I15-J15-K15</f>
        <v>2.8421709430404007E-14</v>
      </c>
      <c r="M15" s="94">
        <v>1.9</v>
      </c>
      <c r="N15" s="94">
        <v>1.4</v>
      </c>
      <c r="O15" s="94">
        <v>1</v>
      </c>
      <c r="P15" s="94">
        <v>1.5</v>
      </c>
      <c r="Q15" s="94">
        <v>2.2000000000000002</v>
      </c>
      <c r="R15" s="94">
        <v>1.5</v>
      </c>
      <c r="S15" s="94">
        <v>2.2000000000000002</v>
      </c>
      <c r="T15" s="94">
        <v>1.5</v>
      </c>
      <c r="U15" s="94">
        <v>2.1</v>
      </c>
      <c r="V15" s="94">
        <v>1</v>
      </c>
      <c r="W15" s="94">
        <v>4.5999999999999996</v>
      </c>
      <c r="X15" s="94">
        <v>2.1</v>
      </c>
      <c r="Y15" s="94">
        <v>2.4</v>
      </c>
      <c r="Z15" s="94">
        <v>1.7</v>
      </c>
      <c r="AA15" s="94">
        <v>2.4</v>
      </c>
      <c r="AB15" s="94">
        <v>2.4</v>
      </c>
      <c r="AC15" s="94">
        <v>2.4</v>
      </c>
      <c r="AD15" s="94">
        <v>2.6</v>
      </c>
      <c r="AE15" s="94">
        <v>3.4</v>
      </c>
      <c r="AF15" s="94">
        <v>1.4</v>
      </c>
      <c r="AG15" s="94">
        <v>2.1</v>
      </c>
      <c r="AH15" s="94">
        <v>2.7</v>
      </c>
      <c r="AI15" s="94">
        <v>1.9</v>
      </c>
      <c r="AJ15" s="94">
        <v>4.2</v>
      </c>
      <c r="AK15" s="94">
        <v>1.7</v>
      </c>
      <c r="AL15" s="94">
        <v>1.6</v>
      </c>
      <c r="AM15" s="94">
        <v>1</v>
      </c>
      <c r="AN15" s="94">
        <v>2.9</v>
      </c>
      <c r="AO15" s="94">
        <v>2.2000000000000002</v>
      </c>
      <c r="AP15" s="94">
        <v>1.5</v>
      </c>
      <c r="AQ15" s="94">
        <v>1.5</v>
      </c>
      <c r="AR15" s="94">
        <v>2</v>
      </c>
      <c r="AS15" s="94">
        <v>2</v>
      </c>
      <c r="AT15" s="94">
        <v>3.4</v>
      </c>
      <c r="AU15" s="94">
        <v>1.8</v>
      </c>
      <c r="AV15" s="94">
        <v>2.5</v>
      </c>
      <c r="AW15" s="94">
        <v>2.4</v>
      </c>
      <c r="AX15" s="94">
        <v>1.6</v>
      </c>
      <c r="AY15" s="94">
        <v>1.3</v>
      </c>
      <c r="AZ15" s="94">
        <v>1.8</v>
      </c>
      <c r="BA15" s="94">
        <v>4.3</v>
      </c>
      <c r="BB15" s="94">
        <v>2.9</v>
      </c>
      <c r="BC15" s="94">
        <v>1.5</v>
      </c>
      <c r="BD15" s="94">
        <v>1.8</v>
      </c>
      <c r="BE15" s="94">
        <v>2.5</v>
      </c>
      <c r="BF15" s="94">
        <v>1.7</v>
      </c>
      <c r="BG15" s="94">
        <v>2.2000000000000002</v>
      </c>
      <c r="BH15" s="94">
        <v>1.8</v>
      </c>
      <c r="BI15" s="94">
        <v>1.8</v>
      </c>
      <c r="BJ15" s="94">
        <v>1.9</v>
      </c>
      <c r="BK15" s="94">
        <v>1.8</v>
      </c>
      <c r="BL15" s="94">
        <v>1.6</v>
      </c>
      <c r="BM15" s="94">
        <v>2</v>
      </c>
      <c r="BN15" s="94">
        <v>1.4</v>
      </c>
      <c r="BO15" s="94">
        <v>2.7</v>
      </c>
      <c r="BP15" s="94">
        <v>1.8</v>
      </c>
      <c r="BQ15" s="94">
        <v>2</v>
      </c>
      <c r="BR15" s="94">
        <v>4.0999999999999996</v>
      </c>
      <c r="BS15" s="94">
        <v>4.5</v>
      </c>
      <c r="BT15" s="94">
        <v>4.7</v>
      </c>
      <c r="BU15" s="94">
        <v>6.3</v>
      </c>
      <c r="BV15" s="94">
        <v>3.9</v>
      </c>
      <c r="BW15" s="94">
        <v>2</v>
      </c>
      <c r="BX15" s="94">
        <v>1.9</v>
      </c>
      <c r="BY15" s="94">
        <v>1.9</v>
      </c>
      <c r="BZ15" s="94">
        <v>6.4</v>
      </c>
      <c r="CA15" s="94">
        <v>2.8</v>
      </c>
      <c r="CB15" s="94">
        <v>2.5</v>
      </c>
      <c r="CC15" s="94">
        <v>1.9</v>
      </c>
      <c r="CD15" s="94">
        <v>2</v>
      </c>
      <c r="CE15" s="94">
        <v>5.8</v>
      </c>
      <c r="CF15" s="94">
        <v>3.1</v>
      </c>
      <c r="CG15" s="94">
        <v>6</v>
      </c>
      <c r="CH15" s="94">
        <v>1.1000000000000001</v>
      </c>
      <c r="CI15" s="94">
        <v>2.1</v>
      </c>
      <c r="CJ15" s="94">
        <v>4.7</v>
      </c>
      <c r="CK15" s="94">
        <v>5.5</v>
      </c>
      <c r="CL15" s="94">
        <v>2.2000000000000002</v>
      </c>
      <c r="CM15" s="94">
        <v>6.5</v>
      </c>
      <c r="CN15" s="94">
        <v>5.9</v>
      </c>
      <c r="CO15" s="94">
        <v>2.5</v>
      </c>
      <c r="CP15" s="94">
        <v>4.7</v>
      </c>
      <c r="CQ15" s="94">
        <v>3.2</v>
      </c>
      <c r="CR15" s="94">
        <v>3.1</v>
      </c>
      <c r="CS15" s="94">
        <v>2.2999999999999998</v>
      </c>
      <c r="CT15" s="94">
        <v>5.9</v>
      </c>
      <c r="CU15" s="94">
        <v>4.5999999999999996</v>
      </c>
      <c r="CV15" s="94">
        <v>8.6999999999999993</v>
      </c>
      <c r="CW15" s="94">
        <v>3.2</v>
      </c>
      <c r="CX15" s="94">
        <v>4</v>
      </c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  <c r="IX15" s="94"/>
      <c r="IY15" s="94"/>
      <c r="IZ15" s="94"/>
      <c r="JA15" s="94"/>
      <c r="JB15" s="94"/>
      <c r="JC15" s="94"/>
      <c r="JD15" s="94"/>
      <c r="JE15" s="94"/>
      <c r="JF15" s="94"/>
      <c r="JG15" s="94"/>
      <c r="JH15" s="94"/>
      <c r="JI15" s="94"/>
      <c r="JJ15" s="94"/>
      <c r="JK15" s="94"/>
      <c r="JL15" s="94"/>
      <c r="JM15" s="94"/>
      <c r="JN15" s="94"/>
      <c r="JO15" s="94"/>
      <c r="JP15" s="94"/>
      <c r="JQ15" s="94"/>
      <c r="JR15" s="94"/>
      <c r="JS15" s="94"/>
      <c r="JT15" s="94"/>
      <c r="JU15" s="94"/>
      <c r="JV15" s="94"/>
      <c r="JW15" s="94"/>
      <c r="JX15" s="94"/>
      <c r="JY15" s="94"/>
      <c r="JZ15" s="94"/>
      <c r="KA15" s="94"/>
      <c r="KB15" s="94"/>
      <c r="KC15" s="94"/>
      <c r="KD15" s="94"/>
      <c r="KE15" s="94"/>
      <c r="KF15" s="94"/>
      <c r="KG15" s="94"/>
      <c r="KH15" s="94"/>
      <c r="KI15" s="94"/>
      <c r="KJ15" s="94"/>
      <c r="KK15" s="94"/>
      <c r="KL15" s="94"/>
      <c r="KM15" s="94"/>
      <c r="KN15" s="94"/>
      <c r="KO15" s="94"/>
      <c r="KP15" s="94"/>
      <c r="KQ15" s="94"/>
      <c r="KR15" s="94"/>
      <c r="KS15" s="94"/>
      <c r="KT15" s="94"/>
      <c r="KU15" s="94"/>
      <c r="KV15" s="94"/>
      <c r="KW15" s="94"/>
      <c r="KX15" s="94"/>
      <c r="KY15" s="94"/>
      <c r="KZ15" s="94"/>
      <c r="LA15" s="94"/>
      <c r="LB15" s="94"/>
      <c r="LC15" s="94"/>
      <c r="LD15" s="94"/>
      <c r="LE15" s="94"/>
      <c r="LF15" s="94"/>
      <c r="LG15" s="94"/>
      <c r="LH15" s="94"/>
      <c r="LI15" s="94"/>
      <c r="LJ15" s="94"/>
      <c r="LK15" s="94"/>
      <c r="LL15" s="94"/>
      <c r="LM15" s="94"/>
      <c r="LN15" s="94"/>
      <c r="LO15" s="94"/>
      <c r="LP15" s="94"/>
      <c r="LQ15" s="94"/>
      <c r="LR15" s="94"/>
      <c r="LS15" s="94"/>
      <c r="LT15" s="94"/>
      <c r="LU15" s="94"/>
      <c r="LV15" s="94"/>
      <c r="LW15" s="94"/>
      <c r="LX15" s="94"/>
      <c r="LY15" s="94"/>
      <c r="LZ15" s="94"/>
      <c r="MA15" s="94"/>
      <c r="MB15" s="94"/>
      <c r="MC15" s="94"/>
      <c r="MD15" s="94"/>
      <c r="ME15" s="94"/>
      <c r="MF15" s="94"/>
      <c r="MG15" s="94"/>
      <c r="MH15" s="94"/>
      <c r="MI15" s="94"/>
      <c r="MJ15" s="94"/>
      <c r="MK15" s="94"/>
      <c r="ML15" s="94"/>
      <c r="MM15" s="94"/>
      <c r="MN15" s="94"/>
      <c r="MO15" s="94"/>
      <c r="MP15" s="94"/>
      <c r="MQ15" s="94"/>
      <c r="MR15" s="94"/>
      <c r="MS15" s="94"/>
      <c r="MT15" s="94"/>
      <c r="MU15" s="94"/>
      <c r="MV15" s="94"/>
      <c r="MW15" s="94"/>
      <c r="MX15" s="94"/>
      <c r="MY15" s="94"/>
      <c r="MZ15" s="94"/>
      <c r="NA15" s="94"/>
      <c r="NB15" s="94"/>
      <c r="NC15" s="94"/>
      <c r="ND15" s="94"/>
      <c r="NE15" s="94"/>
      <c r="NF15" s="94"/>
      <c r="NG15" s="94"/>
      <c r="NH15" s="94"/>
      <c r="NI15" s="94"/>
      <c r="NJ15" s="94"/>
      <c r="NK15" s="94"/>
      <c r="NL15" s="94"/>
      <c r="NM15" s="94"/>
      <c r="NN15" s="94">
        <f t="shared" si="95"/>
        <v>65</v>
      </c>
      <c r="NO15" s="94">
        <f t="shared" si="96"/>
        <v>63.099999999999994</v>
      </c>
      <c r="NP15" s="94">
        <f t="shared" si="97"/>
        <v>121.4</v>
      </c>
      <c r="NQ15" s="94">
        <f t="shared" si="98"/>
        <v>0</v>
      </c>
      <c r="NR15" s="94">
        <f t="shared" si="99"/>
        <v>0</v>
      </c>
      <c r="NS15" s="94">
        <f t="shared" si="100"/>
        <v>0</v>
      </c>
      <c r="NT15" s="94">
        <f t="shared" si="101"/>
        <v>0</v>
      </c>
      <c r="NU15" s="94">
        <f t="shared" si="102"/>
        <v>0</v>
      </c>
      <c r="NV15" s="94">
        <f t="shared" si="103"/>
        <v>0</v>
      </c>
      <c r="NW15" s="94">
        <f t="shared" si="104"/>
        <v>0</v>
      </c>
      <c r="NX15" s="94">
        <f t="shared" si="105"/>
        <v>0</v>
      </c>
      <c r="NY15" s="94">
        <f t="shared" si="106"/>
        <v>0</v>
      </c>
      <c r="NZ15" s="94">
        <f t="shared" si="107"/>
        <v>128.1</v>
      </c>
      <c r="OA15" s="10"/>
      <c r="OB15" s="103"/>
    </row>
    <row r="16" spans="1:427" s="11" customFormat="1" x14ac:dyDescent="0.45">
      <c r="A16" s="69" t="s">
        <v>225</v>
      </c>
      <c r="B16" s="9" t="s">
        <v>18</v>
      </c>
      <c r="C16" s="9" t="s">
        <v>19</v>
      </c>
      <c r="D16" s="9" t="s">
        <v>4</v>
      </c>
      <c r="E16" s="92"/>
      <c r="F16" s="92">
        <f>SUM(M16:NM16)</f>
        <v>210.80000000000013</v>
      </c>
      <c r="G16" s="92"/>
      <c r="H16" s="92"/>
      <c r="I16" s="93">
        <f>SUM(M16:CX16)-AJ16-AW16-BE16-BR16-BS16-BZ16-CH16</f>
        <v>153.00000000000011</v>
      </c>
      <c r="J16" s="93">
        <f>+AJ16+AW16+BE16+BR16+BZ16+CH16</f>
        <v>47.400000000000006</v>
      </c>
      <c r="K16" s="93">
        <f>+BS16</f>
        <v>10.4</v>
      </c>
      <c r="L16" s="96">
        <f>+F16-I16-J16-K16</f>
        <v>0</v>
      </c>
      <c r="M16" s="94">
        <v>1.2</v>
      </c>
      <c r="N16" s="94">
        <v>2.1</v>
      </c>
      <c r="O16" s="94">
        <v>2</v>
      </c>
      <c r="P16" s="94">
        <v>2.8</v>
      </c>
      <c r="Q16" s="94">
        <v>1.8</v>
      </c>
      <c r="R16" s="94">
        <v>1.9</v>
      </c>
      <c r="S16" s="94">
        <v>1.8</v>
      </c>
      <c r="T16" s="94">
        <v>2</v>
      </c>
      <c r="U16" s="94">
        <v>2</v>
      </c>
      <c r="V16" s="94">
        <v>2.9</v>
      </c>
      <c r="W16" s="94">
        <v>2.7</v>
      </c>
      <c r="X16" s="94">
        <v>1.8</v>
      </c>
      <c r="Y16" s="94">
        <v>1.8</v>
      </c>
      <c r="Z16" s="94">
        <v>1.3</v>
      </c>
      <c r="AA16" s="94">
        <v>1.8</v>
      </c>
      <c r="AB16" s="94">
        <v>3.9</v>
      </c>
      <c r="AC16" s="94">
        <v>1</v>
      </c>
      <c r="AD16" s="94">
        <v>4.3</v>
      </c>
      <c r="AE16" s="94">
        <v>1.5</v>
      </c>
      <c r="AF16" s="94">
        <v>1.8</v>
      </c>
      <c r="AG16" s="94">
        <v>1.5</v>
      </c>
      <c r="AH16" s="94">
        <v>1.8</v>
      </c>
      <c r="AI16" s="94">
        <v>1.3</v>
      </c>
      <c r="AJ16" s="94">
        <v>8.4</v>
      </c>
      <c r="AK16" s="94">
        <v>1</v>
      </c>
      <c r="AL16" s="94">
        <v>1.9</v>
      </c>
      <c r="AM16" s="94">
        <v>1.8</v>
      </c>
      <c r="AN16" s="94">
        <v>1.8</v>
      </c>
      <c r="AO16" s="94">
        <v>1.8</v>
      </c>
      <c r="AP16" s="94">
        <v>1.9</v>
      </c>
      <c r="AQ16" s="94">
        <v>1.7</v>
      </c>
      <c r="AR16" s="94">
        <v>1</v>
      </c>
      <c r="AS16" s="94">
        <v>1.5</v>
      </c>
      <c r="AT16" s="94">
        <v>2.5</v>
      </c>
      <c r="AU16" s="94">
        <v>1.5</v>
      </c>
      <c r="AV16" s="94">
        <v>1.8</v>
      </c>
      <c r="AW16" s="94">
        <v>7.5</v>
      </c>
      <c r="AX16" s="94">
        <v>1.3</v>
      </c>
      <c r="AY16" s="94">
        <v>1</v>
      </c>
      <c r="AZ16" s="94">
        <v>1.8</v>
      </c>
      <c r="BA16" s="94">
        <v>1.8</v>
      </c>
      <c r="BB16" s="94">
        <v>1.5</v>
      </c>
      <c r="BC16" s="94">
        <v>2.2000000000000002</v>
      </c>
      <c r="BD16" s="94">
        <v>1.8</v>
      </c>
      <c r="BE16" s="94">
        <v>8.3000000000000007</v>
      </c>
      <c r="BF16" s="94">
        <v>4.4000000000000004</v>
      </c>
      <c r="BG16" s="94">
        <v>2</v>
      </c>
      <c r="BH16" s="94">
        <v>2.4</v>
      </c>
      <c r="BI16" s="94">
        <v>1.9</v>
      </c>
      <c r="BJ16" s="94">
        <v>2.1</v>
      </c>
      <c r="BK16" s="94">
        <v>1</v>
      </c>
      <c r="BL16" s="94">
        <v>3</v>
      </c>
      <c r="BM16" s="94">
        <v>1</v>
      </c>
      <c r="BN16" s="94">
        <v>1.9</v>
      </c>
      <c r="BO16" s="94">
        <v>2</v>
      </c>
      <c r="BP16" s="94">
        <v>1.9</v>
      </c>
      <c r="BQ16" s="94">
        <v>1.9</v>
      </c>
      <c r="BR16" s="94">
        <v>5.8</v>
      </c>
      <c r="BS16" s="94">
        <v>10.4</v>
      </c>
      <c r="BT16" s="94">
        <v>1</v>
      </c>
      <c r="BU16" s="94">
        <v>1.9</v>
      </c>
      <c r="BV16" s="94">
        <v>1.8</v>
      </c>
      <c r="BW16" s="94">
        <v>1.8</v>
      </c>
      <c r="BX16" s="94">
        <v>1.3</v>
      </c>
      <c r="BY16" s="94">
        <v>4.3</v>
      </c>
      <c r="BZ16" s="94">
        <v>9.1999999999999993</v>
      </c>
      <c r="CA16" s="94">
        <v>1</v>
      </c>
      <c r="CB16" s="94">
        <v>1.8</v>
      </c>
      <c r="CC16" s="94">
        <v>1.9</v>
      </c>
      <c r="CD16" s="94">
        <v>1.3</v>
      </c>
      <c r="CE16" s="94">
        <v>1.9</v>
      </c>
      <c r="CF16" s="94">
        <v>1</v>
      </c>
      <c r="CG16" s="94">
        <v>1.4</v>
      </c>
      <c r="CH16" s="94">
        <v>8.1999999999999993</v>
      </c>
      <c r="CI16" s="94">
        <v>1.9</v>
      </c>
      <c r="CJ16" s="94">
        <v>1.8</v>
      </c>
      <c r="CK16" s="94">
        <v>1.9</v>
      </c>
      <c r="CL16" s="94">
        <v>1.9</v>
      </c>
      <c r="CM16" s="94">
        <v>3</v>
      </c>
      <c r="CN16" s="94">
        <v>1.4</v>
      </c>
      <c r="CO16" s="94">
        <v>1.6</v>
      </c>
      <c r="CP16" s="94">
        <v>1.8</v>
      </c>
      <c r="CQ16" s="94">
        <v>1.8</v>
      </c>
      <c r="CR16" s="94">
        <v>1.8</v>
      </c>
      <c r="CS16" s="94">
        <v>2.8</v>
      </c>
      <c r="CT16" s="94">
        <v>0.7</v>
      </c>
      <c r="CU16" s="94"/>
      <c r="CV16" s="94">
        <v>1</v>
      </c>
      <c r="CW16" s="94">
        <v>0.9</v>
      </c>
      <c r="CX16" s="94">
        <v>2.2000000000000002</v>
      </c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  <c r="IW16" s="94"/>
      <c r="IX16" s="94"/>
      <c r="IY16" s="94"/>
      <c r="IZ16" s="94"/>
      <c r="JA16" s="94"/>
      <c r="JB16" s="94"/>
      <c r="JC16" s="94"/>
      <c r="JD16" s="94"/>
      <c r="JE16" s="94"/>
      <c r="JF16" s="94"/>
      <c r="JG16" s="94"/>
      <c r="JH16" s="94"/>
      <c r="JI16" s="94"/>
      <c r="JJ16" s="94"/>
      <c r="JK16" s="94"/>
      <c r="JL16" s="94"/>
      <c r="JM16" s="94"/>
      <c r="JN16" s="94"/>
      <c r="JO16" s="94"/>
      <c r="JP16" s="94"/>
      <c r="JQ16" s="94"/>
      <c r="JR16" s="94"/>
      <c r="JS16" s="94"/>
      <c r="JT16" s="94"/>
      <c r="JU16" s="94"/>
      <c r="JV16" s="94"/>
      <c r="JW16" s="94"/>
      <c r="JX16" s="94"/>
      <c r="JY16" s="94"/>
      <c r="JZ16" s="94"/>
      <c r="KA16" s="94"/>
      <c r="KB16" s="94"/>
      <c r="KC16" s="94"/>
      <c r="KD16" s="94"/>
      <c r="KE16" s="94"/>
      <c r="KF16" s="94"/>
      <c r="KG16" s="94"/>
      <c r="KH16" s="94"/>
      <c r="KI16" s="94"/>
      <c r="KJ16" s="94"/>
      <c r="KK16" s="94"/>
      <c r="KL16" s="94"/>
      <c r="KM16" s="94"/>
      <c r="KN16" s="94"/>
      <c r="KO16" s="94"/>
      <c r="KP16" s="94"/>
      <c r="KQ16" s="94"/>
      <c r="KR16" s="94"/>
      <c r="KS16" s="94"/>
      <c r="KT16" s="94"/>
      <c r="KU16" s="94"/>
      <c r="KV16" s="94"/>
      <c r="KW16" s="94"/>
      <c r="KX16" s="94"/>
      <c r="KY16" s="94"/>
      <c r="KZ16" s="94"/>
      <c r="LA16" s="94"/>
      <c r="LB16" s="94"/>
      <c r="LC16" s="94"/>
      <c r="LD16" s="94"/>
      <c r="LE16" s="94"/>
      <c r="LF16" s="94"/>
      <c r="LG16" s="94"/>
      <c r="LH16" s="94"/>
      <c r="LI16" s="94"/>
      <c r="LJ16" s="94"/>
      <c r="LK16" s="94"/>
      <c r="LL16" s="94"/>
      <c r="LM16" s="94"/>
      <c r="LN16" s="94"/>
      <c r="LO16" s="94"/>
      <c r="LP16" s="94"/>
      <c r="LQ16" s="94"/>
      <c r="LR16" s="94"/>
      <c r="LS16" s="94"/>
      <c r="LT16" s="94"/>
      <c r="LU16" s="94"/>
      <c r="LV16" s="94"/>
      <c r="LW16" s="94"/>
      <c r="LX16" s="94"/>
      <c r="LY16" s="94"/>
      <c r="LZ16" s="94"/>
      <c r="MA16" s="94"/>
      <c r="MB16" s="94"/>
      <c r="MC16" s="94"/>
      <c r="MD16" s="94"/>
      <c r="ME16" s="94"/>
      <c r="MF16" s="94"/>
      <c r="MG16" s="94"/>
      <c r="MH16" s="94"/>
      <c r="MI16" s="94"/>
      <c r="MJ16" s="94"/>
      <c r="MK16" s="94"/>
      <c r="ML16" s="94"/>
      <c r="MM16" s="94"/>
      <c r="MN16" s="94"/>
      <c r="MO16" s="94"/>
      <c r="MP16" s="94"/>
      <c r="MQ16" s="94"/>
      <c r="MR16" s="94"/>
      <c r="MS16" s="94"/>
      <c r="MT16" s="94"/>
      <c r="MU16" s="94"/>
      <c r="MV16" s="94"/>
      <c r="MW16" s="94"/>
      <c r="MX16" s="94"/>
      <c r="MY16" s="94"/>
      <c r="MZ16" s="94"/>
      <c r="NA16" s="94"/>
      <c r="NB16" s="94"/>
      <c r="NC16" s="94"/>
      <c r="ND16" s="94"/>
      <c r="NE16" s="94"/>
      <c r="NF16" s="94"/>
      <c r="NG16" s="94"/>
      <c r="NH16" s="94"/>
      <c r="NI16" s="94"/>
      <c r="NJ16" s="94"/>
      <c r="NK16" s="94"/>
      <c r="NL16" s="94"/>
      <c r="NM16" s="94"/>
      <c r="NN16" s="94">
        <f t="shared" si="95"/>
        <v>67.299999999999983</v>
      </c>
      <c r="NO16" s="94">
        <f t="shared" si="96"/>
        <v>77.2</v>
      </c>
      <c r="NP16" s="94">
        <f t="shared" si="97"/>
        <v>66.299999999999983</v>
      </c>
      <c r="NQ16" s="94">
        <f t="shared" si="98"/>
        <v>0</v>
      </c>
      <c r="NR16" s="94">
        <f t="shared" si="99"/>
        <v>0</v>
      </c>
      <c r="NS16" s="94">
        <f t="shared" si="100"/>
        <v>0</v>
      </c>
      <c r="NT16" s="94">
        <f t="shared" si="101"/>
        <v>0</v>
      </c>
      <c r="NU16" s="94">
        <f t="shared" si="102"/>
        <v>0</v>
      </c>
      <c r="NV16" s="94">
        <f t="shared" si="103"/>
        <v>0</v>
      </c>
      <c r="NW16" s="94">
        <f t="shared" si="104"/>
        <v>0</v>
      </c>
      <c r="NX16" s="94">
        <f t="shared" si="105"/>
        <v>0</v>
      </c>
      <c r="NY16" s="94">
        <f t="shared" si="106"/>
        <v>0</v>
      </c>
      <c r="NZ16" s="94">
        <f t="shared" si="107"/>
        <v>144.5</v>
      </c>
      <c r="OA16" s="10"/>
      <c r="OB16" s="103"/>
    </row>
    <row r="17" spans="1:393" s="11" customFormat="1" x14ac:dyDescent="0.45">
      <c r="A17" s="69" t="s">
        <v>266</v>
      </c>
      <c r="B17" s="9" t="s">
        <v>271</v>
      </c>
      <c r="C17" s="9" t="s">
        <v>272</v>
      </c>
      <c r="D17" s="9" t="s">
        <v>7</v>
      </c>
      <c r="E17" s="92">
        <f>SUM(M17:NM17)</f>
        <v>209.50000000000003</v>
      </c>
      <c r="F17" s="92"/>
      <c r="G17" s="92"/>
      <c r="H17" s="92"/>
      <c r="I17" s="93">
        <f>+M17+O17+P17+S17+T17+W17+X17+Y17+AB17+AC17+AF17+AH17+AI17+AJ17+AK17+AM17+AP17+BC17+BD17+BH17+BI17+BJ17+BK17+BL17+BQ17+BT17+BV17+CK17+CL17+CM17+CP17+CS17</f>
        <v>107.2</v>
      </c>
      <c r="J17" s="93">
        <f>+Z17+AA17+AD17+AO17+AT17+AU17+BA17+BG17+BU17+BX17</f>
        <v>66.900000000000006</v>
      </c>
      <c r="K17" s="93">
        <f>+AQ17+BZ17+CN17</f>
        <v>35.4</v>
      </c>
      <c r="L17" s="96">
        <f>+E17-I17-J17-K17</f>
        <v>0</v>
      </c>
      <c r="M17" s="94">
        <v>4</v>
      </c>
      <c r="N17" s="94"/>
      <c r="O17" s="94">
        <v>4.5</v>
      </c>
      <c r="P17" s="94">
        <v>5</v>
      </c>
      <c r="Q17" s="94"/>
      <c r="R17" s="94"/>
      <c r="S17" s="94">
        <v>4</v>
      </c>
      <c r="T17" s="94">
        <v>2.2999999999999998</v>
      </c>
      <c r="U17" s="94"/>
      <c r="V17" s="94"/>
      <c r="W17" s="94">
        <v>4</v>
      </c>
      <c r="X17" s="94">
        <v>2.2999999999999998</v>
      </c>
      <c r="Y17" s="94">
        <v>4.5</v>
      </c>
      <c r="Z17" s="94">
        <v>6.8</v>
      </c>
      <c r="AA17" s="94">
        <v>5.2</v>
      </c>
      <c r="AB17" s="94">
        <v>4</v>
      </c>
      <c r="AC17" s="94">
        <v>4</v>
      </c>
      <c r="AD17" s="94">
        <v>6.9</v>
      </c>
      <c r="AE17" s="94"/>
      <c r="AF17" s="94">
        <v>2</v>
      </c>
      <c r="AG17" s="94"/>
      <c r="AH17" s="94">
        <v>2</v>
      </c>
      <c r="AI17" s="94">
        <v>4</v>
      </c>
      <c r="AJ17" s="94">
        <v>2</v>
      </c>
      <c r="AK17" s="94">
        <v>3</v>
      </c>
      <c r="AL17" s="94"/>
      <c r="AM17" s="94">
        <v>4.2</v>
      </c>
      <c r="AN17" s="94"/>
      <c r="AO17" s="94">
        <v>6.8</v>
      </c>
      <c r="AP17" s="94">
        <v>2</v>
      </c>
      <c r="AQ17" s="94">
        <v>12</v>
      </c>
      <c r="AR17" s="94"/>
      <c r="AS17" s="94"/>
      <c r="AT17" s="94">
        <v>5.2</v>
      </c>
      <c r="AU17" s="94">
        <v>9.6</v>
      </c>
      <c r="AV17" s="94"/>
      <c r="AW17" s="94"/>
      <c r="AX17" s="94"/>
      <c r="AY17" s="94"/>
      <c r="AZ17" s="94"/>
      <c r="BA17" s="94">
        <v>6.5</v>
      </c>
      <c r="BB17" s="94"/>
      <c r="BC17" s="94">
        <v>4.0999999999999996</v>
      </c>
      <c r="BD17" s="94">
        <v>2</v>
      </c>
      <c r="BE17" s="94"/>
      <c r="BF17" s="94"/>
      <c r="BG17" s="94">
        <v>5.4</v>
      </c>
      <c r="BH17" s="94">
        <v>4</v>
      </c>
      <c r="BI17" s="94">
        <v>3</v>
      </c>
      <c r="BJ17" s="94">
        <v>4.8</v>
      </c>
      <c r="BK17" s="94">
        <v>4.8</v>
      </c>
      <c r="BL17" s="94">
        <v>3</v>
      </c>
      <c r="BM17" s="94"/>
      <c r="BN17" s="94"/>
      <c r="BO17" s="94"/>
      <c r="BP17" s="94"/>
      <c r="BQ17" s="94">
        <v>2</v>
      </c>
      <c r="BR17" s="94"/>
      <c r="BS17" s="94"/>
      <c r="BT17" s="94">
        <v>4.8</v>
      </c>
      <c r="BU17" s="94">
        <v>7</v>
      </c>
      <c r="BV17" s="94">
        <v>1.5</v>
      </c>
      <c r="BW17" s="94"/>
      <c r="BX17" s="94">
        <v>7.5</v>
      </c>
      <c r="BY17" s="94"/>
      <c r="BZ17" s="94">
        <v>11.4</v>
      </c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>
        <v>4</v>
      </c>
      <c r="CL17" s="94">
        <v>3</v>
      </c>
      <c r="CM17" s="94">
        <v>3</v>
      </c>
      <c r="CN17" s="94">
        <v>12</v>
      </c>
      <c r="CO17" s="94"/>
      <c r="CP17" s="94">
        <v>2.4</v>
      </c>
      <c r="CQ17" s="94"/>
      <c r="CR17" s="94"/>
      <c r="CS17" s="94">
        <v>3</v>
      </c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  <c r="IW17" s="94"/>
      <c r="IX17" s="94"/>
      <c r="IY17" s="94"/>
      <c r="IZ17" s="94"/>
      <c r="JA17" s="94"/>
      <c r="JB17" s="94"/>
      <c r="JC17" s="94"/>
      <c r="JD17" s="94"/>
      <c r="JE17" s="94"/>
      <c r="JF17" s="94"/>
      <c r="JG17" s="94"/>
      <c r="JH17" s="94"/>
      <c r="JI17" s="94"/>
      <c r="JJ17" s="94"/>
      <c r="JK17" s="94"/>
      <c r="JL17" s="94"/>
      <c r="JM17" s="94"/>
      <c r="JN17" s="94"/>
      <c r="JO17" s="94"/>
      <c r="JP17" s="94"/>
      <c r="JQ17" s="94"/>
      <c r="JR17" s="94"/>
      <c r="JS17" s="94"/>
      <c r="JT17" s="94"/>
      <c r="JU17" s="94"/>
      <c r="JV17" s="94"/>
      <c r="JW17" s="94"/>
      <c r="JX17" s="94"/>
      <c r="JY17" s="94"/>
      <c r="JZ17" s="94"/>
      <c r="KA17" s="94"/>
      <c r="KB17" s="94"/>
      <c r="KC17" s="94"/>
      <c r="KD17" s="94"/>
      <c r="KE17" s="94"/>
      <c r="KF17" s="94"/>
      <c r="KG17" s="94"/>
      <c r="KH17" s="94"/>
      <c r="KI17" s="94"/>
      <c r="KJ17" s="94"/>
      <c r="KK17" s="94"/>
      <c r="KL17" s="94"/>
      <c r="KM17" s="94"/>
      <c r="KN17" s="94"/>
      <c r="KO17" s="94"/>
      <c r="KP17" s="94"/>
      <c r="KQ17" s="94"/>
      <c r="KR17" s="94"/>
      <c r="KS17" s="94"/>
      <c r="KT17" s="94"/>
      <c r="KU17" s="94"/>
      <c r="KV17" s="94"/>
      <c r="KW17" s="94"/>
      <c r="KX17" s="94"/>
      <c r="KY17" s="94"/>
      <c r="KZ17" s="94"/>
      <c r="LA17" s="94"/>
      <c r="LB17" s="94"/>
      <c r="LC17" s="94"/>
      <c r="LD17" s="94"/>
      <c r="LE17" s="94"/>
      <c r="LF17" s="94"/>
      <c r="LG17" s="94"/>
      <c r="LH17" s="94"/>
      <c r="LI17" s="94"/>
      <c r="LJ17" s="94"/>
      <c r="LK17" s="94"/>
      <c r="LL17" s="94"/>
      <c r="LM17" s="94"/>
      <c r="LN17" s="94"/>
      <c r="LO17" s="94"/>
      <c r="LP17" s="94"/>
      <c r="LQ17" s="94"/>
      <c r="LR17" s="94"/>
      <c r="LS17" s="94"/>
      <c r="LT17" s="94"/>
      <c r="LU17" s="94"/>
      <c r="LV17" s="94"/>
      <c r="LW17" s="94"/>
      <c r="LX17" s="94"/>
      <c r="LY17" s="94"/>
      <c r="LZ17" s="94"/>
      <c r="MA17" s="94"/>
      <c r="MB17" s="94"/>
      <c r="MC17" s="94"/>
      <c r="MD17" s="94"/>
      <c r="ME17" s="94"/>
      <c r="MF17" s="94"/>
      <c r="MG17" s="94"/>
      <c r="MH17" s="94"/>
      <c r="MI17" s="94"/>
      <c r="MJ17" s="94"/>
      <c r="MK17" s="94"/>
      <c r="ML17" s="94"/>
      <c r="MM17" s="94"/>
      <c r="MN17" s="94"/>
      <c r="MO17" s="94"/>
      <c r="MP17" s="94"/>
      <c r="MQ17" s="94"/>
      <c r="MR17" s="94"/>
      <c r="MS17" s="94"/>
      <c r="MT17" s="94"/>
      <c r="MU17" s="94"/>
      <c r="MV17" s="94"/>
      <c r="MW17" s="94"/>
      <c r="MX17" s="94"/>
      <c r="MY17" s="94"/>
      <c r="MZ17" s="94"/>
      <c r="NA17" s="94"/>
      <c r="NB17" s="94"/>
      <c r="NC17" s="94"/>
      <c r="ND17" s="94"/>
      <c r="NE17" s="94"/>
      <c r="NF17" s="94"/>
      <c r="NG17" s="94"/>
      <c r="NH17" s="94"/>
      <c r="NI17" s="94"/>
      <c r="NJ17" s="94"/>
      <c r="NK17" s="94"/>
      <c r="NL17" s="94"/>
      <c r="NM17" s="94"/>
      <c r="NN17" s="94">
        <f t="shared" si="95"/>
        <v>95.5</v>
      </c>
      <c r="NO17" s="94">
        <f t="shared" si="96"/>
        <v>54.399999999999991</v>
      </c>
      <c r="NP17" s="94">
        <f t="shared" si="97"/>
        <v>59.6</v>
      </c>
      <c r="NQ17" s="94">
        <f t="shared" si="98"/>
        <v>0</v>
      </c>
      <c r="NR17" s="94">
        <f t="shared" si="99"/>
        <v>0</v>
      </c>
      <c r="NS17" s="94">
        <f t="shared" si="100"/>
        <v>0</v>
      </c>
      <c r="NT17" s="94">
        <f t="shared" si="101"/>
        <v>0</v>
      </c>
      <c r="NU17" s="94">
        <f t="shared" si="102"/>
        <v>0</v>
      </c>
      <c r="NV17" s="94">
        <f t="shared" si="103"/>
        <v>0</v>
      </c>
      <c r="NW17" s="94">
        <f t="shared" si="104"/>
        <v>0</v>
      </c>
      <c r="NX17" s="94">
        <f t="shared" si="105"/>
        <v>0</v>
      </c>
      <c r="NY17" s="94">
        <f t="shared" si="106"/>
        <v>0</v>
      </c>
      <c r="NZ17" s="94">
        <f t="shared" si="107"/>
        <v>149.89999999999998</v>
      </c>
      <c r="OA17" s="10"/>
      <c r="OB17" s="103"/>
    </row>
    <row r="18" spans="1:393" s="11" customFormat="1" x14ac:dyDescent="0.45">
      <c r="A18" s="69" t="s">
        <v>80</v>
      </c>
      <c r="B18" s="9" t="s">
        <v>8</v>
      </c>
      <c r="C18" s="9" t="s">
        <v>81</v>
      </c>
      <c r="D18" s="9" t="s">
        <v>7</v>
      </c>
      <c r="E18" s="92">
        <f>SUM(M18:NM18)</f>
        <v>608.39999999999964</v>
      </c>
      <c r="F18" s="92"/>
      <c r="G18" s="92"/>
      <c r="H18" s="92"/>
      <c r="I18" s="93">
        <f>+M18+P18+Q18+R18+S18+T18+X18+AB18+AE18+AH18+AI18+AL18+AN18+AP18+AQ18+AV18+AW18+AY18+BC18+BF18+BH18+BI18+BK18+BO18+BP18+BQ18+BR18+BS18+BW18+CE18+CF18+CL18+CN18+CQ18+CR18+CS18+CT18+CU18+CV18+CW18</f>
        <v>145.39999999999998</v>
      </c>
      <c r="J18" s="93">
        <f>+U18+Y18+Z18+AC18+AF18+AJ18+AK18+AM18+AO18+AR18+AS18+AT18+AU18+BA18+BB18+BD18+BN18+BT18+BU18+BX18+CB18+CC18+CH18+CI18+CJ18+CP18+CX18+BZ18</f>
        <v>182.70000000000005</v>
      </c>
      <c r="K18" s="93">
        <f>+O18+V18+W18+AA18+AD18+AG18+AX18+AZ18+BE18+BG18+BJ18+BL18+BM18+BV18+BY18+CA18+CD18+CG18+CK18+CM18+CO18+N18</f>
        <v>280.29999999999995</v>
      </c>
      <c r="L18" s="96">
        <f>+E18-I18-J18-K18</f>
        <v>0</v>
      </c>
      <c r="M18" s="94">
        <v>4</v>
      </c>
      <c r="N18" s="94">
        <v>11.9</v>
      </c>
      <c r="O18" s="94">
        <v>20</v>
      </c>
      <c r="P18" s="94">
        <v>3.2</v>
      </c>
      <c r="Q18" s="94">
        <v>4.3</v>
      </c>
      <c r="R18" s="94">
        <v>4.8</v>
      </c>
      <c r="S18" s="94">
        <v>3.4</v>
      </c>
      <c r="T18" s="94">
        <v>2.9</v>
      </c>
      <c r="U18" s="94">
        <v>5.6</v>
      </c>
      <c r="V18" s="94">
        <v>12.8</v>
      </c>
      <c r="W18" s="94">
        <v>12.5</v>
      </c>
      <c r="X18" s="94">
        <v>4.0999999999999996</v>
      </c>
      <c r="Y18" s="94">
        <v>6.4</v>
      </c>
      <c r="Z18" s="94">
        <v>5.0999999999999996</v>
      </c>
      <c r="AA18" s="94">
        <v>12.9</v>
      </c>
      <c r="AB18" s="94">
        <v>4.5</v>
      </c>
      <c r="AC18" s="94">
        <v>6</v>
      </c>
      <c r="AD18" s="94">
        <v>11</v>
      </c>
      <c r="AE18" s="94">
        <v>4.2</v>
      </c>
      <c r="AF18" s="94">
        <v>6</v>
      </c>
      <c r="AG18" s="94">
        <v>12.7</v>
      </c>
      <c r="AH18" s="94">
        <v>3.3</v>
      </c>
      <c r="AI18" s="94">
        <v>4.0999999999999996</v>
      </c>
      <c r="AJ18" s="94">
        <v>5.0999999999999996</v>
      </c>
      <c r="AK18" s="94">
        <v>7.1</v>
      </c>
      <c r="AL18" s="94">
        <v>2.9</v>
      </c>
      <c r="AM18" s="94">
        <v>7.7</v>
      </c>
      <c r="AN18" s="94">
        <v>3.2</v>
      </c>
      <c r="AO18" s="94">
        <v>5.2</v>
      </c>
      <c r="AP18" s="94">
        <v>3.2</v>
      </c>
      <c r="AQ18" s="94">
        <v>2.6</v>
      </c>
      <c r="AR18" s="94">
        <v>5.3</v>
      </c>
      <c r="AS18" s="94">
        <v>5.9</v>
      </c>
      <c r="AT18" s="94">
        <v>5.3</v>
      </c>
      <c r="AU18" s="94">
        <v>6.8</v>
      </c>
      <c r="AV18" s="94">
        <v>2.7</v>
      </c>
      <c r="AW18" s="94">
        <v>4</v>
      </c>
      <c r="AX18" s="94">
        <v>15.2</v>
      </c>
      <c r="AY18" s="94">
        <v>3.6</v>
      </c>
      <c r="AZ18" s="94">
        <v>10.1</v>
      </c>
      <c r="BA18" s="94">
        <v>5.9</v>
      </c>
      <c r="BB18" s="94">
        <v>6.9</v>
      </c>
      <c r="BC18" s="94">
        <v>2.8</v>
      </c>
      <c r="BD18" s="94">
        <v>7.6</v>
      </c>
      <c r="BE18" s="94">
        <v>13.2</v>
      </c>
      <c r="BF18" s="94">
        <v>3.8</v>
      </c>
      <c r="BG18" s="94">
        <v>10.9</v>
      </c>
      <c r="BH18" s="94">
        <v>4.4000000000000004</v>
      </c>
      <c r="BI18" s="94">
        <v>3.2</v>
      </c>
      <c r="BJ18" s="94">
        <v>12.7</v>
      </c>
      <c r="BK18" s="94">
        <v>4.7</v>
      </c>
      <c r="BL18" s="94">
        <v>12.8</v>
      </c>
      <c r="BM18" s="94">
        <v>10.7</v>
      </c>
      <c r="BN18" s="94">
        <v>8.1</v>
      </c>
      <c r="BO18" s="94">
        <v>3</v>
      </c>
      <c r="BP18" s="94">
        <v>3.9</v>
      </c>
      <c r="BQ18" s="94">
        <v>2.7</v>
      </c>
      <c r="BR18" s="94">
        <v>4.4000000000000004</v>
      </c>
      <c r="BS18" s="94">
        <v>5</v>
      </c>
      <c r="BT18" s="94">
        <v>7.7</v>
      </c>
      <c r="BU18" s="94">
        <v>5.7</v>
      </c>
      <c r="BV18" s="94">
        <v>10.9</v>
      </c>
      <c r="BW18" s="94">
        <v>2.8</v>
      </c>
      <c r="BX18" s="94">
        <v>5.7</v>
      </c>
      <c r="BY18" s="94">
        <v>11.5</v>
      </c>
      <c r="BZ18" s="94">
        <v>9.9</v>
      </c>
      <c r="CA18" s="94">
        <v>10.4</v>
      </c>
      <c r="CB18" s="94">
        <v>6.5</v>
      </c>
      <c r="CC18" s="94">
        <v>5.0999999999999996</v>
      </c>
      <c r="CD18" s="94">
        <v>13.5</v>
      </c>
      <c r="CE18" s="94">
        <v>4.0999999999999996</v>
      </c>
      <c r="CF18" s="94">
        <v>2.8</v>
      </c>
      <c r="CG18" s="94">
        <v>15.7</v>
      </c>
      <c r="CH18" s="94">
        <v>9.9</v>
      </c>
      <c r="CI18" s="94">
        <v>5.3</v>
      </c>
      <c r="CJ18" s="94">
        <v>5.2</v>
      </c>
      <c r="CK18" s="94">
        <v>11</v>
      </c>
      <c r="CL18" s="94">
        <v>3</v>
      </c>
      <c r="CM18" s="94">
        <v>10.8</v>
      </c>
      <c r="CN18" s="94">
        <v>2.8</v>
      </c>
      <c r="CO18" s="94">
        <v>17.100000000000001</v>
      </c>
      <c r="CP18" s="94">
        <v>9.4</v>
      </c>
      <c r="CQ18" s="94">
        <v>3.8</v>
      </c>
      <c r="CR18" s="94">
        <v>4.5</v>
      </c>
      <c r="CS18" s="94">
        <v>4.4000000000000004</v>
      </c>
      <c r="CT18" s="94">
        <v>4</v>
      </c>
      <c r="CU18" s="94">
        <v>3.5</v>
      </c>
      <c r="CV18" s="94">
        <v>3.2</v>
      </c>
      <c r="CW18" s="94">
        <v>3.6</v>
      </c>
      <c r="CX18" s="94">
        <v>6.3</v>
      </c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  <c r="IX18" s="94"/>
      <c r="IY18" s="94"/>
      <c r="IZ18" s="94"/>
      <c r="JA18" s="94"/>
      <c r="JB18" s="94"/>
      <c r="JC18" s="94"/>
      <c r="JD18" s="94"/>
      <c r="JE18" s="94"/>
      <c r="JF18" s="94"/>
      <c r="JG18" s="94"/>
      <c r="JH18" s="94"/>
      <c r="JI18" s="94"/>
      <c r="JJ18" s="94"/>
      <c r="JK18" s="94"/>
      <c r="JL18" s="94"/>
      <c r="JM18" s="94"/>
      <c r="JN18" s="94"/>
      <c r="JO18" s="94"/>
      <c r="JP18" s="94"/>
      <c r="JQ18" s="94"/>
      <c r="JR18" s="94"/>
      <c r="JS18" s="94"/>
      <c r="JT18" s="94"/>
      <c r="JU18" s="94"/>
      <c r="JV18" s="94"/>
      <c r="JW18" s="94"/>
      <c r="JX18" s="94"/>
      <c r="JY18" s="94"/>
      <c r="JZ18" s="94"/>
      <c r="KA18" s="94"/>
      <c r="KB18" s="94"/>
      <c r="KC18" s="94"/>
      <c r="KD18" s="94"/>
      <c r="KE18" s="94"/>
      <c r="KF18" s="94"/>
      <c r="KG18" s="94"/>
      <c r="KH18" s="94"/>
      <c r="KI18" s="94"/>
      <c r="KJ18" s="94"/>
      <c r="KK18" s="94"/>
      <c r="KL18" s="94"/>
      <c r="KM18" s="94"/>
      <c r="KN18" s="94"/>
      <c r="KO18" s="94"/>
      <c r="KP18" s="94"/>
      <c r="KQ18" s="94"/>
      <c r="KR18" s="94"/>
      <c r="KS18" s="94"/>
      <c r="KT18" s="94"/>
      <c r="KU18" s="94"/>
      <c r="KV18" s="94"/>
      <c r="KW18" s="94"/>
      <c r="KX18" s="94"/>
      <c r="KY18" s="94"/>
      <c r="KZ18" s="94"/>
      <c r="LA18" s="94"/>
      <c r="LB18" s="94"/>
      <c r="LC18" s="94"/>
      <c r="LD18" s="94"/>
      <c r="LE18" s="94"/>
      <c r="LF18" s="94"/>
      <c r="LG18" s="94"/>
      <c r="LH18" s="94"/>
      <c r="LI18" s="94"/>
      <c r="LJ18" s="94"/>
      <c r="LK18" s="94"/>
      <c r="LL18" s="94"/>
      <c r="LM18" s="94"/>
      <c r="LN18" s="94"/>
      <c r="LO18" s="94"/>
      <c r="LP18" s="94"/>
      <c r="LQ18" s="94"/>
      <c r="LR18" s="94"/>
      <c r="LS18" s="94"/>
      <c r="LT18" s="94"/>
      <c r="LU18" s="94"/>
      <c r="LV18" s="94"/>
      <c r="LW18" s="94"/>
      <c r="LX18" s="94"/>
      <c r="LY18" s="94"/>
      <c r="LZ18" s="94"/>
      <c r="MA18" s="94"/>
      <c r="MB18" s="94"/>
      <c r="MC18" s="94"/>
      <c r="MD18" s="94"/>
      <c r="ME18" s="94"/>
      <c r="MF18" s="94"/>
      <c r="MG18" s="94"/>
      <c r="MH18" s="94"/>
      <c r="MI18" s="94"/>
      <c r="MJ18" s="94"/>
      <c r="MK18" s="94"/>
      <c r="ML18" s="94"/>
      <c r="MM18" s="94"/>
      <c r="MN18" s="94"/>
      <c r="MO18" s="94"/>
      <c r="MP18" s="94"/>
      <c r="MQ18" s="94"/>
      <c r="MR18" s="94"/>
      <c r="MS18" s="94"/>
      <c r="MT18" s="94"/>
      <c r="MU18" s="94"/>
      <c r="MV18" s="94"/>
      <c r="MW18" s="94"/>
      <c r="MX18" s="94"/>
      <c r="MY18" s="94"/>
      <c r="MZ18" s="94"/>
      <c r="NA18" s="94"/>
      <c r="NB18" s="94"/>
      <c r="NC18" s="94"/>
      <c r="ND18" s="94"/>
      <c r="NE18" s="94"/>
      <c r="NF18" s="94"/>
      <c r="NG18" s="94"/>
      <c r="NH18" s="94"/>
      <c r="NI18" s="94"/>
      <c r="NJ18" s="94"/>
      <c r="NK18" s="94"/>
      <c r="NL18" s="94"/>
      <c r="NM18" s="94"/>
      <c r="NN18" s="94">
        <f t="shared" si="95"/>
        <v>202.6999999999999</v>
      </c>
      <c r="NO18" s="94">
        <f t="shared" si="96"/>
        <v>185.6</v>
      </c>
      <c r="NP18" s="94">
        <f t="shared" si="97"/>
        <v>220.10000000000002</v>
      </c>
      <c r="NQ18" s="94">
        <f t="shared" si="98"/>
        <v>0</v>
      </c>
      <c r="NR18" s="94">
        <f t="shared" si="99"/>
        <v>0</v>
      </c>
      <c r="NS18" s="94">
        <f t="shared" si="100"/>
        <v>0</v>
      </c>
      <c r="NT18" s="94">
        <f t="shared" si="101"/>
        <v>0</v>
      </c>
      <c r="NU18" s="94">
        <f t="shared" si="102"/>
        <v>0</v>
      </c>
      <c r="NV18" s="94">
        <f t="shared" si="103"/>
        <v>0</v>
      </c>
      <c r="NW18" s="94">
        <f t="shared" si="104"/>
        <v>0</v>
      </c>
      <c r="NX18" s="94">
        <f t="shared" si="105"/>
        <v>0</v>
      </c>
      <c r="NY18" s="94">
        <f t="shared" si="106"/>
        <v>0</v>
      </c>
      <c r="NZ18" s="94">
        <f t="shared" si="107"/>
        <v>388.2999999999999</v>
      </c>
      <c r="OA18" s="10"/>
      <c r="OB18" s="103"/>
    </row>
    <row r="19" spans="1:393" s="11" customFormat="1" x14ac:dyDescent="0.45">
      <c r="A19" s="69" t="s">
        <v>208</v>
      </c>
      <c r="B19" s="9" t="s">
        <v>172</v>
      </c>
      <c r="C19" s="9" t="s">
        <v>173</v>
      </c>
      <c r="D19" s="9" t="s">
        <v>4</v>
      </c>
      <c r="E19" s="92"/>
      <c r="F19" s="92">
        <f>SUM(M19:NM19)</f>
        <v>114.20000000000002</v>
      </c>
      <c r="G19" s="92"/>
      <c r="H19" s="92"/>
      <c r="I19" s="93">
        <f>+Q19+X19+AA19+AB19+AC19+AD19+AI19+AL19+AS19+AV19+AZ19+BB19+BK19+BM19+BN19+BO19+CB19+CI19+CP19+CW19+CX19</f>
        <v>73.399999999999991</v>
      </c>
      <c r="J19" s="93">
        <f>+AJ19+BG19+BS19+BU19+CH19+CN19</f>
        <v>40.800000000000004</v>
      </c>
      <c r="K19" s="93">
        <v>0</v>
      </c>
      <c r="L19" s="96">
        <f>+F19-I19-J19-K19</f>
        <v>2.1316282072803006E-14</v>
      </c>
      <c r="M19" s="94"/>
      <c r="N19" s="94"/>
      <c r="O19" s="94"/>
      <c r="P19" s="94"/>
      <c r="Q19" s="94">
        <v>3.2</v>
      </c>
      <c r="R19" s="94"/>
      <c r="S19" s="94"/>
      <c r="T19" s="94"/>
      <c r="U19" s="94"/>
      <c r="V19" s="94"/>
      <c r="W19" s="94"/>
      <c r="X19" s="94">
        <v>4.5999999999999996</v>
      </c>
      <c r="Y19" s="94"/>
      <c r="Z19" s="94"/>
      <c r="AA19" s="94">
        <v>3.6</v>
      </c>
      <c r="AB19" s="94">
        <v>3.6</v>
      </c>
      <c r="AC19" s="94">
        <v>4.5</v>
      </c>
      <c r="AD19" s="94">
        <v>4</v>
      </c>
      <c r="AE19" s="94"/>
      <c r="AF19" s="94"/>
      <c r="AG19" s="94"/>
      <c r="AH19" s="94"/>
      <c r="AI19" s="94">
        <v>2</v>
      </c>
      <c r="AJ19" s="94">
        <v>7.8</v>
      </c>
      <c r="AK19" s="94"/>
      <c r="AL19" s="94">
        <v>3.7</v>
      </c>
      <c r="AM19" s="94"/>
      <c r="AN19" s="94"/>
      <c r="AO19" s="94"/>
      <c r="AP19" s="94"/>
      <c r="AQ19" s="94"/>
      <c r="AR19" s="94"/>
      <c r="AS19" s="94">
        <v>3</v>
      </c>
      <c r="AT19" s="94"/>
      <c r="AU19" s="94"/>
      <c r="AV19" s="94">
        <v>4.8</v>
      </c>
      <c r="AW19" s="94"/>
      <c r="AX19" s="94"/>
      <c r="AY19" s="94"/>
      <c r="AZ19" s="94">
        <v>2.5</v>
      </c>
      <c r="BA19" s="94"/>
      <c r="BB19" s="94">
        <v>4.8</v>
      </c>
      <c r="BC19" s="94"/>
      <c r="BD19" s="94"/>
      <c r="BE19" s="94"/>
      <c r="BF19" s="94"/>
      <c r="BG19" s="94">
        <v>5.7</v>
      </c>
      <c r="BH19" s="94"/>
      <c r="BI19" s="94"/>
      <c r="BJ19" s="94"/>
      <c r="BK19" s="94">
        <v>2.5</v>
      </c>
      <c r="BL19" s="94"/>
      <c r="BM19" s="94">
        <v>2.5</v>
      </c>
      <c r="BN19" s="94">
        <v>3</v>
      </c>
      <c r="BO19" s="94">
        <v>5</v>
      </c>
      <c r="BP19" s="94"/>
      <c r="BQ19" s="94"/>
      <c r="BR19" s="94"/>
      <c r="BS19" s="94">
        <v>10</v>
      </c>
      <c r="BT19" s="94"/>
      <c r="BU19" s="94">
        <v>6.7</v>
      </c>
      <c r="BV19" s="94"/>
      <c r="BW19" s="94"/>
      <c r="BX19" s="94"/>
      <c r="BY19" s="94"/>
      <c r="BZ19" s="94"/>
      <c r="CA19" s="94"/>
      <c r="CB19" s="94">
        <v>3.9</v>
      </c>
      <c r="CC19" s="94"/>
      <c r="CD19" s="94"/>
      <c r="CE19" s="94"/>
      <c r="CF19" s="94"/>
      <c r="CG19" s="94"/>
      <c r="CH19" s="94">
        <v>5.4</v>
      </c>
      <c r="CI19" s="94">
        <v>4.2</v>
      </c>
      <c r="CJ19" s="94"/>
      <c r="CK19" s="94"/>
      <c r="CL19" s="94"/>
      <c r="CM19" s="94"/>
      <c r="CN19" s="94">
        <v>5.2</v>
      </c>
      <c r="CO19" s="94"/>
      <c r="CP19" s="94">
        <v>2.2000000000000002</v>
      </c>
      <c r="CQ19" s="94"/>
      <c r="CR19" s="94"/>
      <c r="CS19" s="94"/>
      <c r="CT19" s="94"/>
      <c r="CU19" s="94"/>
      <c r="CV19" s="94"/>
      <c r="CW19" s="94">
        <v>3.2</v>
      </c>
      <c r="CX19" s="94">
        <v>2.6</v>
      </c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  <c r="IX19" s="94"/>
      <c r="IY19" s="94"/>
      <c r="IZ19" s="94"/>
      <c r="JA19" s="94"/>
      <c r="JB19" s="94"/>
      <c r="JC19" s="94"/>
      <c r="JD19" s="94"/>
      <c r="JE19" s="94"/>
      <c r="JF19" s="94"/>
      <c r="JG19" s="94"/>
      <c r="JH19" s="94"/>
      <c r="JI19" s="94"/>
      <c r="JJ19" s="94"/>
      <c r="JK19" s="94"/>
      <c r="JL19" s="94"/>
      <c r="JM19" s="94"/>
      <c r="JN19" s="94"/>
      <c r="JO19" s="94"/>
      <c r="JP19" s="94"/>
      <c r="JQ19" s="94"/>
      <c r="JR19" s="94"/>
      <c r="JS19" s="94"/>
      <c r="JT19" s="94"/>
      <c r="JU19" s="94"/>
      <c r="JV19" s="94"/>
      <c r="JW19" s="94"/>
      <c r="JX19" s="94"/>
      <c r="JY19" s="94"/>
      <c r="JZ19" s="94"/>
      <c r="KA19" s="94"/>
      <c r="KB19" s="94"/>
      <c r="KC19" s="94"/>
      <c r="KD19" s="94"/>
      <c r="KE19" s="94"/>
      <c r="KF19" s="94"/>
      <c r="KG19" s="94"/>
      <c r="KH19" s="94"/>
      <c r="KI19" s="94"/>
      <c r="KJ19" s="94"/>
      <c r="KK19" s="94"/>
      <c r="KL19" s="94"/>
      <c r="KM19" s="94"/>
      <c r="KN19" s="94"/>
      <c r="KO19" s="94"/>
      <c r="KP19" s="94"/>
      <c r="KQ19" s="94"/>
      <c r="KR19" s="94"/>
      <c r="KS19" s="94"/>
      <c r="KT19" s="94"/>
      <c r="KU19" s="94"/>
      <c r="KV19" s="94"/>
      <c r="KW19" s="94"/>
      <c r="KX19" s="94"/>
      <c r="KY19" s="94"/>
      <c r="KZ19" s="94"/>
      <c r="LA19" s="94"/>
      <c r="LB19" s="94"/>
      <c r="LC19" s="94"/>
      <c r="LD19" s="94"/>
      <c r="LE19" s="94"/>
      <c r="LF19" s="94"/>
      <c r="LG19" s="94"/>
      <c r="LH19" s="94"/>
      <c r="LI19" s="94"/>
      <c r="LJ19" s="94"/>
      <c r="LK19" s="94"/>
      <c r="LL19" s="94"/>
      <c r="LM19" s="94"/>
      <c r="LN19" s="94"/>
      <c r="LO19" s="94"/>
      <c r="LP19" s="94"/>
      <c r="LQ19" s="94"/>
      <c r="LR19" s="94"/>
      <c r="LS19" s="94"/>
      <c r="LT19" s="94"/>
      <c r="LU19" s="94"/>
      <c r="LV19" s="94"/>
      <c r="LW19" s="94"/>
      <c r="LX19" s="94"/>
      <c r="LY19" s="94"/>
      <c r="LZ19" s="94"/>
      <c r="MA19" s="94"/>
      <c r="MB19" s="94"/>
      <c r="MC19" s="94"/>
      <c r="MD19" s="94"/>
      <c r="ME19" s="94"/>
      <c r="MF19" s="94"/>
      <c r="MG19" s="94"/>
      <c r="MH19" s="94"/>
      <c r="MI19" s="94"/>
      <c r="MJ19" s="94"/>
      <c r="MK19" s="94"/>
      <c r="ML19" s="94"/>
      <c r="MM19" s="94"/>
      <c r="MN19" s="94"/>
      <c r="MO19" s="94"/>
      <c r="MP19" s="94"/>
      <c r="MQ19" s="94"/>
      <c r="MR19" s="94"/>
      <c r="MS19" s="94"/>
      <c r="MT19" s="94"/>
      <c r="MU19" s="94"/>
      <c r="MV19" s="94"/>
      <c r="MW19" s="94"/>
      <c r="MX19" s="94"/>
      <c r="MY19" s="94"/>
      <c r="MZ19" s="94"/>
      <c r="NA19" s="94"/>
      <c r="NB19" s="94"/>
      <c r="NC19" s="94"/>
      <c r="ND19" s="94"/>
      <c r="NE19" s="94"/>
      <c r="NF19" s="94"/>
      <c r="NG19" s="94"/>
      <c r="NH19" s="94"/>
      <c r="NI19" s="94"/>
      <c r="NJ19" s="94"/>
      <c r="NK19" s="94"/>
      <c r="NL19" s="94"/>
      <c r="NM19" s="94"/>
      <c r="NN19" s="94">
        <f t="shared" si="95"/>
        <v>37</v>
      </c>
      <c r="NO19" s="94">
        <f t="shared" si="96"/>
        <v>43.8</v>
      </c>
      <c r="NP19" s="94">
        <f t="shared" si="97"/>
        <v>33.4</v>
      </c>
      <c r="NQ19" s="94">
        <f t="shared" si="98"/>
        <v>0</v>
      </c>
      <c r="NR19" s="94">
        <f t="shared" si="99"/>
        <v>0</v>
      </c>
      <c r="NS19" s="94">
        <f t="shared" si="100"/>
        <v>0</v>
      </c>
      <c r="NT19" s="94">
        <f t="shared" si="101"/>
        <v>0</v>
      </c>
      <c r="NU19" s="94">
        <f t="shared" si="102"/>
        <v>0</v>
      </c>
      <c r="NV19" s="94">
        <f t="shared" si="103"/>
        <v>0</v>
      </c>
      <c r="NW19" s="94">
        <f t="shared" si="104"/>
        <v>0</v>
      </c>
      <c r="NX19" s="94">
        <f t="shared" si="105"/>
        <v>0</v>
      </c>
      <c r="NY19" s="94">
        <f t="shared" si="106"/>
        <v>0</v>
      </c>
      <c r="NZ19" s="94">
        <f t="shared" si="107"/>
        <v>80.8</v>
      </c>
      <c r="OA19" s="10"/>
      <c r="OB19" s="103"/>
    </row>
    <row r="20" spans="1:393" s="11" customFormat="1" x14ac:dyDescent="0.45">
      <c r="A20" s="9" t="s">
        <v>219</v>
      </c>
      <c r="B20" s="9" t="s">
        <v>22</v>
      </c>
      <c r="C20" s="9" t="s">
        <v>21</v>
      </c>
      <c r="D20" s="9" t="s">
        <v>4</v>
      </c>
      <c r="E20" s="92"/>
      <c r="F20" s="92">
        <f>SUM(M20:NM20)</f>
        <v>290.00000000000006</v>
      </c>
      <c r="G20" s="92"/>
      <c r="H20" s="92"/>
      <c r="I20" s="93">
        <f>+N20+S20+U20+Y20+Z20+AE20+AN20+AP20+AS20+AU20+AV20+AX20+AY20+AZ20+BA20+BB20+BI20+BK20+BL20+BM20+BW20+CD20+CF20+CP20</f>
        <v>28.3</v>
      </c>
      <c r="J20" s="93">
        <f>+M20+P20+X20+AA20+AD20+AK20+AO20+AR20+AT20+AW20+BD20+BQ20+BZ20+CE20+CT20+CU20+CV20</f>
        <v>138.80000000000001</v>
      </c>
      <c r="K20" s="93">
        <f>+BE20+BR20+BS20+BT20+BX20+BY20+CG20+CO20+CQ20</f>
        <v>122.89999999999999</v>
      </c>
      <c r="L20" s="96">
        <f>+F20-I20-J20-K20</f>
        <v>0</v>
      </c>
      <c r="M20" s="94">
        <v>5.3</v>
      </c>
      <c r="N20" s="94">
        <v>0.5</v>
      </c>
      <c r="O20" s="94"/>
      <c r="P20" s="94">
        <v>10</v>
      </c>
      <c r="Q20" s="94"/>
      <c r="R20" s="94"/>
      <c r="S20" s="94">
        <v>0.5</v>
      </c>
      <c r="T20" s="94"/>
      <c r="U20" s="94">
        <v>0.5</v>
      </c>
      <c r="V20" s="94"/>
      <c r="W20" s="94"/>
      <c r="X20" s="94">
        <v>7.8</v>
      </c>
      <c r="Y20" s="94">
        <v>4.5</v>
      </c>
      <c r="Z20" s="94">
        <v>0.5</v>
      </c>
      <c r="AA20" s="94">
        <v>8.5</v>
      </c>
      <c r="AB20" s="94"/>
      <c r="AC20" s="94"/>
      <c r="AD20" s="94">
        <v>9.6999999999999993</v>
      </c>
      <c r="AE20" s="94">
        <v>0.5</v>
      </c>
      <c r="AF20" s="94"/>
      <c r="AG20" s="94"/>
      <c r="AH20" s="94"/>
      <c r="AI20" s="94"/>
      <c r="AJ20" s="94"/>
      <c r="AK20" s="94">
        <v>9.4</v>
      </c>
      <c r="AL20" s="94"/>
      <c r="AM20" s="94"/>
      <c r="AN20" s="94">
        <v>0.5</v>
      </c>
      <c r="AO20" s="94">
        <v>6.1</v>
      </c>
      <c r="AP20" s="94">
        <v>0.5</v>
      </c>
      <c r="AQ20" s="94"/>
      <c r="AR20" s="94">
        <v>7.3</v>
      </c>
      <c r="AS20" s="94">
        <v>0.5</v>
      </c>
      <c r="AT20" s="94">
        <v>8.4</v>
      </c>
      <c r="AU20" s="94">
        <v>1.1000000000000001</v>
      </c>
      <c r="AV20" s="94">
        <v>0.5</v>
      </c>
      <c r="AW20" s="94">
        <v>5.7</v>
      </c>
      <c r="AX20" s="94">
        <v>2.5</v>
      </c>
      <c r="AY20" s="94">
        <v>2.4</v>
      </c>
      <c r="AZ20" s="94">
        <v>2.1</v>
      </c>
      <c r="BA20" s="94">
        <v>2.4</v>
      </c>
      <c r="BB20" s="94">
        <v>1.7</v>
      </c>
      <c r="BC20" s="94"/>
      <c r="BD20" s="94">
        <v>7.4</v>
      </c>
      <c r="BE20" s="94">
        <v>15.9</v>
      </c>
      <c r="BF20" s="94"/>
      <c r="BG20" s="94"/>
      <c r="BH20" s="94"/>
      <c r="BI20" s="94">
        <v>0.5</v>
      </c>
      <c r="BJ20" s="94"/>
      <c r="BK20" s="94">
        <v>1.6</v>
      </c>
      <c r="BL20" s="94">
        <v>1.6</v>
      </c>
      <c r="BM20" s="94">
        <v>1.4</v>
      </c>
      <c r="BN20" s="94"/>
      <c r="BO20" s="94"/>
      <c r="BP20" s="94"/>
      <c r="BQ20" s="94">
        <v>6.7</v>
      </c>
      <c r="BR20" s="94">
        <v>13.7</v>
      </c>
      <c r="BS20" s="94">
        <v>12.8</v>
      </c>
      <c r="BT20" s="94">
        <v>12.4</v>
      </c>
      <c r="BU20" s="94"/>
      <c r="BV20" s="94"/>
      <c r="BW20" s="94">
        <v>0.5</v>
      </c>
      <c r="BX20" s="94">
        <v>13.8</v>
      </c>
      <c r="BY20" s="94">
        <v>13.1</v>
      </c>
      <c r="BZ20" s="94">
        <v>9</v>
      </c>
      <c r="CA20" s="94"/>
      <c r="CB20" s="94"/>
      <c r="CC20" s="94"/>
      <c r="CD20" s="94">
        <v>0.5</v>
      </c>
      <c r="CE20" s="94">
        <v>9.6999999999999993</v>
      </c>
      <c r="CF20" s="94">
        <v>0.5</v>
      </c>
      <c r="CG20" s="94">
        <v>17.8</v>
      </c>
      <c r="CH20" s="94"/>
      <c r="CI20" s="94"/>
      <c r="CJ20" s="94"/>
      <c r="CK20" s="94"/>
      <c r="CL20" s="94"/>
      <c r="CM20" s="94"/>
      <c r="CN20" s="94"/>
      <c r="CO20" s="94">
        <v>10.8</v>
      </c>
      <c r="CP20" s="94">
        <v>0.5</v>
      </c>
      <c r="CQ20" s="94">
        <v>12.6</v>
      </c>
      <c r="CR20" s="94"/>
      <c r="CS20" s="94"/>
      <c r="CT20" s="94">
        <v>9</v>
      </c>
      <c r="CU20" s="94">
        <v>8.8000000000000007</v>
      </c>
      <c r="CV20" s="94">
        <v>10</v>
      </c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  <c r="IW20" s="94"/>
      <c r="IX20" s="94"/>
      <c r="IY20" s="94"/>
      <c r="IZ20" s="94"/>
      <c r="JA20" s="94"/>
      <c r="JB20" s="94"/>
      <c r="JC20" s="94"/>
      <c r="JD20" s="94"/>
      <c r="JE20" s="94"/>
      <c r="JF20" s="94"/>
      <c r="JG20" s="94"/>
      <c r="JH20" s="94"/>
      <c r="JI20" s="94"/>
      <c r="JJ20" s="94"/>
      <c r="JK20" s="94"/>
      <c r="JL20" s="94"/>
      <c r="JM20" s="94"/>
      <c r="JN20" s="94"/>
      <c r="JO20" s="94"/>
      <c r="JP20" s="94"/>
      <c r="JQ20" s="94"/>
      <c r="JR20" s="94"/>
      <c r="JS20" s="94"/>
      <c r="JT20" s="94"/>
      <c r="JU20" s="94"/>
      <c r="JV20" s="94"/>
      <c r="JW20" s="94"/>
      <c r="JX20" s="94"/>
      <c r="JY20" s="94"/>
      <c r="JZ20" s="94"/>
      <c r="KA20" s="94"/>
      <c r="KB20" s="94"/>
      <c r="KC20" s="94"/>
      <c r="KD20" s="94"/>
      <c r="KE20" s="94"/>
      <c r="KF20" s="94"/>
      <c r="KG20" s="94"/>
      <c r="KH20" s="94"/>
      <c r="KI20" s="94"/>
      <c r="KJ20" s="94"/>
      <c r="KK20" s="94"/>
      <c r="KL20" s="94"/>
      <c r="KM20" s="94"/>
      <c r="KN20" s="94"/>
      <c r="KO20" s="94"/>
      <c r="KP20" s="94"/>
      <c r="KQ20" s="94"/>
      <c r="KR20" s="94"/>
      <c r="KS20" s="94"/>
      <c r="KT20" s="94"/>
      <c r="KU20" s="94"/>
      <c r="KV20" s="94"/>
      <c r="KW20" s="94"/>
      <c r="KX20" s="94"/>
      <c r="KY20" s="94"/>
      <c r="KZ20" s="94"/>
      <c r="LA20" s="94"/>
      <c r="LB20" s="94"/>
      <c r="LC20" s="94"/>
      <c r="LD20" s="94"/>
      <c r="LE20" s="94"/>
      <c r="LF20" s="94"/>
      <c r="LG20" s="94"/>
      <c r="LH20" s="94"/>
      <c r="LI20" s="94"/>
      <c r="LJ20" s="94"/>
      <c r="LK20" s="94"/>
      <c r="LL20" s="94"/>
      <c r="LM20" s="94"/>
      <c r="LN20" s="94"/>
      <c r="LO20" s="94"/>
      <c r="LP20" s="94"/>
      <c r="LQ20" s="94"/>
      <c r="LR20" s="94"/>
      <c r="LS20" s="94"/>
      <c r="LT20" s="94"/>
      <c r="LU20" s="94"/>
      <c r="LV20" s="94"/>
      <c r="LW20" s="94"/>
      <c r="LX20" s="94"/>
      <c r="LY20" s="94"/>
      <c r="LZ20" s="94"/>
      <c r="MA20" s="94"/>
      <c r="MB20" s="94"/>
      <c r="MC20" s="94"/>
      <c r="MD20" s="94"/>
      <c r="ME20" s="94"/>
      <c r="MF20" s="94"/>
      <c r="MG20" s="94"/>
      <c r="MH20" s="94"/>
      <c r="MI20" s="94"/>
      <c r="MJ20" s="94"/>
      <c r="MK20" s="94"/>
      <c r="ML20" s="94"/>
      <c r="MM20" s="94"/>
      <c r="MN20" s="94"/>
      <c r="MO20" s="94"/>
      <c r="MP20" s="94"/>
      <c r="MQ20" s="94"/>
      <c r="MR20" s="94"/>
      <c r="MS20" s="94"/>
      <c r="MT20" s="94"/>
      <c r="MU20" s="94"/>
      <c r="MV20" s="94"/>
      <c r="MW20" s="94"/>
      <c r="MX20" s="94"/>
      <c r="MY20" s="94"/>
      <c r="MZ20" s="94"/>
      <c r="NA20" s="94"/>
      <c r="NB20" s="94"/>
      <c r="NC20" s="94"/>
      <c r="ND20" s="94"/>
      <c r="NE20" s="94"/>
      <c r="NF20" s="94"/>
      <c r="NG20" s="94"/>
      <c r="NH20" s="94"/>
      <c r="NI20" s="94"/>
      <c r="NJ20" s="94"/>
      <c r="NK20" s="94"/>
      <c r="NL20" s="94"/>
      <c r="NM20" s="94"/>
      <c r="NN20" s="94">
        <f t="shared" si="95"/>
        <v>64.8</v>
      </c>
      <c r="NO20" s="94">
        <f t="shared" si="96"/>
        <v>96.2</v>
      </c>
      <c r="NP20" s="94">
        <f t="shared" si="97"/>
        <v>129</v>
      </c>
      <c r="NQ20" s="94">
        <f t="shared" si="98"/>
        <v>0</v>
      </c>
      <c r="NR20" s="94">
        <f t="shared" si="99"/>
        <v>0</v>
      </c>
      <c r="NS20" s="94">
        <f t="shared" si="100"/>
        <v>0</v>
      </c>
      <c r="NT20" s="94">
        <f t="shared" si="101"/>
        <v>0</v>
      </c>
      <c r="NU20" s="94">
        <f t="shared" si="102"/>
        <v>0</v>
      </c>
      <c r="NV20" s="94">
        <f t="shared" si="103"/>
        <v>0</v>
      </c>
      <c r="NW20" s="94">
        <f t="shared" si="104"/>
        <v>0</v>
      </c>
      <c r="NX20" s="94">
        <f t="shared" si="105"/>
        <v>0</v>
      </c>
      <c r="NY20" s="94">
        <f t="shared" si="106"/>
        <v>0</v>
      </c>
      <c r="NZ20" s="94">
        <f t="shared" si="107"/>
        <v>161</v>
      </c>
      <c r="OA20" s="10"/>
      <c r="OB20" s="103"/>
    </row>
    <row r="21" spans="1:393" s="11" customFormat="1" x14ac:dyDescent="0.45">
      <c r="A21" s="9" t="s">
        <v>209</v>
      </c>
      <c r="B21" s="9" t="s">
        <v>192</v>
      </c>
      <c r="C21" s="9" t="s">
        <v>210</v>
      </c>
      <c r="D21" s="9" t="s">
        <v>7</v>
      </c>
      <c r="E21" s="92">
        <f>SUM(M21:NM21)</f>
        <v>188.99999999999997</v>
      </c>
      <c r="F21" s="92"/>
      <c r="G21" s="92"/>
      <c r="H21" s="92"/>
      <c r="I21" s="93">
        <f>+AJ21+AK21+AP21+AY21+BC21+BM21+BN21+BR21+BZ21+CC21+CH21+CJ21+CL21+CQ21</f>
        <v>52.5</v>
      </c>
      <c r="J21" s="93">
        <f>+M21+N21+O21+P21+U21+AD21+AQ21+AR21+AV21+AZ21+BF21+BL21+BS21+BT21+CA21+CG21+CK21+CT21+CU21+CV21</f>
        <v>120.79999999999998</v>
      </c>
      <c r="K21" s="93">
        <f>+CN21</f>
        <v>15.7</v>
      </c>
      <c r="L21" s="96">
        <f>+E21-I21-J21-K21</f>
        <v>0</v>
      </c>
      <c r="M21" s="94">
        <v>5.5</v>
      </c>
      <c r="N21" s="94">
        <v>7.5</v>
      </c>
      <c r="O21" s="94">
        <v>5.6</v>
      </c>
      <c r="P21" s="94">
        <v>5.8</v>
      </c>
      <c r="Q21" s="94"/>
      <c r="R21" s="94"/>
      <c r="S21" s="94"/>
      <c r="T21" s="94"/>
      <c r="U21" s="94">
        <v>5.9</v>
      </c>
      <c r="V21" s="94"/>
      <c r="W21" s="94"/>
      <c r="X21" s="94"/>
      <c r="Y21" s="94"/>
      <c r="Z21" s="94"/>
      <c r="AA21" s="94"/>
      <c r="AB21" s="94"/>
      <c r="AC21" s="94"/>
      <c r="AD21" s="94">
        <v>6</v>
      </c>
      <c r="AE21" s="94"/>
      <c r="AF21" s="94"/>
      <c r="AG21" s="94"/>
      <c r="AH21" s="94"/>
      <c r="AI21" s="94"/>
      <c r="AJ21" s="94">
        <v>3</v>
      </c>
      <c r="AK21" s="94">
        <v>3.7</v>
      </c>
      <c r="AL21" s="94"/>
      <c r="AM21" s="94"/>
      <c r="AN21" s="94"/>
      <c r="AO21" s="94"/>
      <c r="AP21" s="94">
        <v>3.8</v>
      </c>
      <c r="AQ21" s="94">
        <v>5.8</v>
      </c>
      <c r="AR21" s="94">
        <v>6</v>
      </c>
      <c r="AS21" s="94"/>
      <c r="AT21" s="94"/>
      <c r="AU21" s="94"/>
      <c r="AV21" s="94">
        <v>5.7</v>
      </c>
      <c r="AW21" s="94"/>
      <c r="AX21" s="94"/>
      <c r="AY21" s="94">
        <v>3.7</v>
      </c>
      <c r="AZ21" s="94">
        <v>5.6</v>
      </c>
      <c r="BA21" s="94"/>
      <c r="BB21" s="94"/>
      <c r="BC21" s="94">
        <v>3.7</v>
      </c>
      <c r="BD21" s="94"/>
      <c r="BE21" s="94"/>
      <c r="BF21" s="94">
        <v>5.7</v>
      </c>
      <c r="BG21" s="94"/>
      <c r="BH21" s="94"/>
      <c r="BI21" s="94"/>
      <c r="BJ21" s="94"/>
      <c r="BK21" s="94"/>
      <c r="BL21" s="94">
        <v>5.6</v>
      </c>
      <c r="BM21" s="94">
        <v>3.6</v>
      </c>
      <c r="BN21" s="94">
        <v>3.7</v>
      </c>
      <c r="BO21" s="94"/>
      <c r="BP21" s="94"/>
      <c r="BQ21" s="94"/>
      <c r="BR21" s="94">
        <v>3.5</v>
      </c>
      <c r="BS21" s="94">
        <v>5.3</v>
      </c>
      <c r="BT21" s="94">
        <v>5.4</v>
      </c>
      <c r="BU21" s="94"/>
      <c r="BV21" s="94"/>
      <c r="BW21" s="94"/>
      <c r="BX21" s="94"/>
      <c r="BY21" s="94"/>
      <c r="BZ21" s="94">
        <v>3.3</v>
      </c>
      <c r="CA21" s="94">
        <v>9</v>
      </c>
      <c r="CB21" s="94"/>
      <c r="CC21" s="94">
        <v>3.8</v>
      </c>
      <c r="CD21" s="94"/>
      <c r="CE21" s="94"/>
      <c r="CF21" s="94"/>
      <c r="CG21" s="94">
        <v>6.1</v>
      </c>
      <c r="CH21" s="94">
        <v>4</v>
      </c>
      <c r="CI21" s="94"/>
      <c r="CJ21" s="94">
        <v>4.2</v>
      </c>
      <c r="CK21" s="94">
        <v>5.3</v>
      </c>
      <c r="CL21" s="94">
        <v>5</v>
      </c>
      <c r="CM21" s="94"/>
      <c r="CN21" s="94">
        <v>15.7</v>
      </c>
      <c r="CO21" s="94"/>
      <c r="CP21" s="94"/>
      <c r="CQ21" s="94">
        <v>3.5</v>
      </c>
      <c r="CR21" s="94"/>
      <c r="CS21" s="94"/>
      <c r="CT21" s="94">
        <v>5.0999999999999996</v>
      </c>
      <c r="CU21" s="94">
        <v>8.6</v>
      </c>
      <c r="CV21" s="94">
        <v>5.3</v>
      </c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  <c r="IX21" s="94"/>
      <c r="IY21" s="94"/>
      <c r="IZ21" s="94"/>
      <c r="JA21" s="94"/>
      <c r="JB21" s="94"/>
      <c r="JC21" s="94"/>
      <c r="JD21" s="94"/>
      <c r="JE21" s="94"/>
      <c r="JF21" s="94"/>
      <c r="JG21" s="94"/>
      <c r="JH21" s="94"/>
      <c r="JI21" s="94"/>
      <c r="JJ21" s="94"/>
      <c r="JK21" s="94"/>
      <c r="JL21" s="94"/>
      <c r="JM21" s="94"/>
      <c r="JN21" s="94"/>
      <c r="JO21" s="94"/>
      <c r="JP21" s="94"/>
      <c r="JQ21" s="94"/>
      <c r="JR21" s="94"/>
      <c r="JS21" s="94"/>
      <c r="JT21" s="94"/>
      <c r="JU21" s="94"/>
      <c r="JV21" s="94"/>
      <c r="JW21" s="94"/>
      <c r="JX21" s="94"/>
      <c r="JY21" s="94"/>
      <c r="JZ21" s="94"/>
      <c r="KA21" s="94"/>
      <c r="KB21" s="94"/>
      <c r="KC21" s="94"/>
      <c r="KD21" s="94"/>
      <c r="KE21" s="94"/>
      <c r="KF21" s="94"/>
      <c r="KG21" s="94"/>
      <c r="KH21" s="94"/>
      <c r="KI21" s="94"/>
      <c r="KJ21" s="94"/>
      <c r="KK21" s="94"/>
      <c r="KL21" s="94"/>
      <c r="KM21" s="94"/>
      <c r="KN21" s="94"/>
      <c r="KO21" s="94"/>
      <c r="KP21" s="94"/>
      <c r="KQ21" s="94"/>
      <c r="KR21" s="94"/>
      <c r="KS21" s="94"/>
      <c r="KT21" s="94"/>
      <c r="KU21" s="94"/>
      <c r="KV21" s="94"/>
      <c r="KW21" s="94"/>
      <c r="KX21" s="94"/>
      <c r="KY21" s="94"/>
      <c r="KZ21" s="94"/>
      <c r="LA21" s="94"/>
      <c r="LB21" s="94"/>
      <c r="LC21" s="94"/>
      <c r="LD21" s="94"/>
      <c r="LE21" s="94"/>
      <c r="LF21" s="94"/>
      <c r="LG21" s="94"/>
      <c r="LH21" s="94"/>
      <c r="LI21" s="94"/>
      <c r="LJ21" s="94"/>
      <c r="LK21" s="94"/>
      <c r="LL21" s="94"/>
      <c r="LM21" s="94"/>
      <c r="LN21" s="94"/>
      <c r="LO21" s="94"/>
      <c r="LP21" s="94"/>
      <c r="LQ21" s="94"/>
      <c r="LR21" s="94"/>
      <c r="LS21" s="94"/>
      <c r="LT21" s="94"/>
      <c r="LU21" s="94"/>
      <c r="LV21" s="94"/>
      <c r="LW21" s="94"/>
      <c r="LX21" s="94"/>
      <c r="LY21" s="94"/>
      <c r="LZ21" s="94"/>
      <c r="MA21" s="94"/>
      <c r="MB21" s="94"/>
      <c r="MC21" s="94"/>
      <c r="MD21" s="94"/>
      <c r="ME21" s="94"/>
      <c r="MF21" s="94"/>
      <c r="MG21" s="94"/>
      <c r="MH21" s="94"/>
      <c r="MI21" s="94"/>
      <c r="MJ21" s="94"/>
      <c r="MK21" s="94"/>
      <c r="ML21" s="94"/>
      <c r="MM21" s="94"/>
      <c r="MN21" s="94"/>
      <c r="MO21" s="94"/>
      <c r="MP21" s="94"/>
      <c r="MQ21" s="94"/>
      <c r="MR21" s="94"/>
      <c r="MS21" s="94"/>
      <c r="MT21" s="94"/>
      <c r="MU21" s="94"/>
      <c r="MV21" s="94"/>
      <c r="MW21" s="94"/>
      <c r="MX21" s="94"/>
      <c r="MY21" s="94"/>
      <c r="MZ21" s="94"/>
      <c r="NA21" s="94"/>
      <c r="NB21" s="94"/>
      <c r="NC21" s="94"/>
      <c r="ND21" s="94"/>
      <c r="NE21" s="94"/>
      <c r="NF21" s="94"/>
      <c r="NG21" s="94"/>
      <c r="NH21" s="94"/>
      <c r="NI21" s="94"/>
      <c r="NJ21" s="94"/>
      <c r="NK21" s="94"/>
      <c r="NL21" s="94"/>
      <c r="NM21" s="94"/>
      <c r="NN21" s="94">
        <f t="shared" si="95"/>
        <v>52.6</v>
      </c>
      <c r="NO21" s="94">
        <f t="shared" si="96"/>
        <v>52.1</v>
      </c>
      <c r="NP21" s="94">
        <f t="shared" si="97"/>
        <v>84.299999999999983</v>
      </c>
      <c r="NQ21" s="94">
        <f t="shared" si="98"/>
        <v>0</v>
      </c>
      <c r="NR21" s="94">
        <f t="shared" si="99"/>
        <v>0</v>
      </c>
      <c r="NS21" s="94">
        <f t="shared" si="100"/>
        <v>0</v>
      </c>
      <c r="NT21" s="94">
        <f t="shared" si="101"/>
        <v>0</v>
      </c>
      <c r="NU21" s="94">
        <f t="shared" si="102"/>
        <v>0</v>
      </c>
      <c r="NV21" s="94">
        <f t="shared" si="103"/>
        <v>0</v>
      </c>
      <c r="NW21" s="94">
        <f t="shared" si="104"/>
        <v>0</v>
      </c>
      <c r="NX21" s="94">
        <f t="shared" si="105"/>
        <v>0</v>
      </c>
      <c r="NY21" s="94">
        <f t="shared" si="106"/>
        <v>0</v>
      </c>
      <c r="NZ21" s="94">
        <f t="shared" si="107"/>
        <v>104.7</v>
      </c>
      <c r="OA21" s="10"/>
      <c r="OB21" s="103"/>
    </row>
    <row r="22" spans="1:393" s="11" customFormat="1" x14ac:dyDescent="0.45">
      <c r="A22" s="9" t="s">
        <v>186</v>
      </c>
      <c r="B22" s="9" t="s">
        <v>184</v>
      </c>
      <c r="C22" s="9" t="s">
        <v>185</v>
      </c>
      <c r="D22" s="9" t="s">
        <v>12</v>
      </c>
      <c r="E22" s="92"/>
      <c r="F22" s="92"/>
      <c r="G22" s="92"/>
      <c r="H22" s="92">
        <f>SUM(M22:NM22)</f>
        <v>290.99999999999989</v>
      </c>
      <c r="I22" s="93">
        <f>SUM(M22:CX22)-AR22-BE22-BF22-BH22-CG22-CJ22-CO22-CQ22-CR22-CU22</f>
        <v>199.49999999999991</v>
      </c>
      <c r="J22" s="93">
        <f>+AR22+BE22+BF22+BH22+CG22+CJ22+CO22+CQ22</f>
        <v>58.900000000000006</v>
      </c>
      <c r="K22" s="93">
        <f>+CR22+CU22</f>
        <v>32.6</v>
      </c>
      <c r="L22" s="96">
        <f>+H22-I22-J22-K22</f>
        <v>0</v>
      </c>
      <c r="M22" s="94">
        <v>2.2000000000000002</v>
      </c>
      <c r="N22" s="94">
        <v>1.6</v>
      </c>
      <c r="O22" s="94">
        <v>1.1000000000000001</v>
      </c>
      <c r="P22" s="94">
        <v>1.9</v>
      </c>
      <c r="Q22" s="94">
        <v>2.1</v>
      </c>
      <c r="R22" s="94">
        <v>2.9</v>
      </c>
      <c r="S22" s="94">
        <v>2.2999999999999998</v>
      </c>
      <c r="T22" s="94">
        <v>2.5</v>
      </c>
      <c r="U22" s="94">
        <v>2.6</v>
      </c>
      <c r="V22" s="94">
        <v>4.3</v>
      </c>
      <c r="W22" s="94">
        <v>2.2000000000000002</v>
      </c>
      <c r="X22" s="94">
        <v>2.7</v>
      </c>
      <c r="Y22" s="94">
        <v>2</v>
      </c>
      <c r="Z22" s="94">
        <v>1.8</v>
      </c>
      <c r="AA22" s="94">
        <v>1.8</v>
      </c>
      <c r="AB22" s="94">
        <v>2.5</v>
      </c>
      <c r="AC22" s="94">
        <v>1.3</v>
      </c>
      <c r="AD22" s="94">
        <v>1</v>
      </c>
      <c r="AE22" s="94">
        <v>3</v>
      </c>
      <c r="AF22" s="94">
        <v>2</v>
      </c>
      <c r="AG22" s="94">
        <v>4.8</v>
      </c>
      <c r="AH22" s="94">
        <v>3</v>
      </c>
      <c r="AI22" s="94">
        <v>2</v>
      </c>
      <c r="AJ22" s="94">
        <v>3.6</v>
      </c>
      <c r="AK22" s="94">
        <v>2.5</v>
      </c>
      <c r="AL22" s="94">
        <v>1.9</v>
      </c>
      <c r="AM22" s="94">
        <v>2.2999999999999998</v>
      </c>
      <c r="AN22" s="94">
        <v>1.4</v>
      </c>
      <c r="AO22" s="94">
        <v>1.6</v>
      </c>
      <c r="AP22" s="94">
        <v>3.2</v>
      </c>
      <c r="AQ22" s="94">
        <v>3.7</v>
      </c>
      <c r="AR22" s="94">
        <v>6.3</v>
      </c>
      <c r="AS22" s="94">
        <v>3.8</v>
      </c>
      <c r="AT22" s="94">
        <v>3</v>
      </c>
      <c r="AU22" s="94">
        <v>1.9</v>
      </c>
      <c r="AV22" s="94">
        <v>3.8</v>
      </c>
      <c r="AW22" s="94">
        <v>1.6</v>
      </c>
      <c r="AX22" s="94">
        <v>3.3</v>
      </c>
      <c r="AY22" s="94">
        <v>3</v>
      </c>
      <c r="AZ22" s="94">
        <v>2.4</v>
      </c>
      <c r="BA22" s="94">
        <v>4.8</v>
      </c>
      <c r="BB22" s="94">
        <v>4.5999999999999996</v>
      </c>
      <c r="BC22" s="94">
        <v>2.7</v>
      </c>
      <c r="BD22" s="94">
        <v>3</v>
      </c>
      <c r="BE22" s="94">
        <v>9.3000000000000007</v>
      </c>
      <c r="BF22" s="94">
        <v>7.7</v>
      </c>
      <c r="BG22" s="94">
        <v>4.7</v>
      </c>
      <c r="BH22" s="94">
        <v>5.9</v>
      </c>
      <c r="BI22" s="94">
        <v>2</v>
      </c>
      <c r="BJ22" s="94">
        <v>2.9</v>
      </c>
      <c r="BK22" s="94">
        <v>2.2999999999999998</v>
      </c>
      <c r="BL22" s="94">
        <v>4</v>
      </c>
      <c r="BM22" s="94">
        <v>2.2000000000000002</v>
      </c>
      <c r="BN22" s="94">
        <v>3.6</v>
      </c>
      <c r="BO22" s="94">
        <v>2.5</v>
      </c>
      <c r="BP22" s="94">
        <v>1.8</v>
      </c>
      <c r="BQ22" s="94">
        <v>2.6</v>
      </c>
      <c r="BR22" s="94">
        <v>3.2</v>
      </c>
      <c r="BS22" s="94">
        <v>3.6</v>
      </c>
      <c r="BT22" s="94">
        <v>4.5</v>
      </c>
      <c r="BU22" s="94">
        <v>3</v>
      </c>
      <c r="BV22" s="94">
        <v>1</v>
      </c>
      <c r="BW22" s="94">
        <v>3.1</v>
      </c>
      <c r="BX22" s="94">
        <v>1.5</v>
      </c>
      <c r="BY22" s="94">
        <v>1</v>
      </c>
      <c r="BZ22" s="94">
        <v>2</v>
      </c>
      <c r="CA22" s="94">
        <v>0.5</v>
      </c>
      <c r="CB22" s="94">
        <v>2.5</v>
      </c>
      <c r="CC22" s="94">
        <v>2</v>
      </c>
      <c r="CD22" s="94">
        <v>0.5</v>
      </c>
      <c r="CE22" s="94">
        <v>0</v>
      </c>
      <c r="CF22" s="94">
        <v>0.5</v>
      </c>
      <c r="CG22" s="94">
        <v>6.5</v>
      </c>
      <c r="CH22" s="94">
        <v>2</v>
      </c>
      <c r="CI22" s="94">
        <v>2.5</v>
      </c>
      <c r="CJ22" s="94">
        <v>7.1</v>
      </c>
      <c r="CK22" s="94">
        <v>5</v>
      </c>
      <c r="CL22" s="94">
        <v>5</v>
      </c>
      <c r="CM22" s="94">
        <v>2</v>
      </c>
      <c r="CN22" s="94">
        <v>0.5</v>
      </c>
      <c r="CO22" s="94">
        <v>10</v>
      </c>
      <c r="CP22" s="94">
        <v>4.5</v>
      </c>
      <c r="CQ22" s="94">
        <v>6.1</v>
      </c>
      <c r="CR22" s="94">
        <v>12.6</v>
      </c>
      <c r="CS22" s="94">
        <v>3.9</v>
      </c>
      <c r="CT22" s="94">
        <v>0.5</v>
      </c>
      <c r="CU22" s="94">
        <v>20</v>
      </c>
      <c r="CV22" s="94">
        <v>1</v>
      </c>
      <c r="CW22" s="94">
        <v>3.4</v>
      </c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  <c r="IT22" s="94"/>
      <c r="IU22" s="94"/>
      <c r="IV22" s="94"/>
      <c r="IW22" s="94"/>
      <c r="IX22" s="94"/>
      <c r="IY22" s="94"/>
      <c r="IZ22" s="94"/>
      <c r="JA22" s="94"/>
      <c r="JB22" s="94"/>
      <c r="JC22" s="94"/>
      <c r="JD22" s="94"/>
      <c r="JE22" s="94"/>
      <c r="JF22" s="94"/>
      <c r="JG22" s="94"/>
      <c r="JH22" s="94"/>
      <c r="JI22" s="94"/>
      <c r="JJ22" s="94"/>
      <c r="JK22" s="94"/>
      <c r="JL22" s="94"/>
      <c r="JM22" s="94"/>
      <c r="JN22" s="94"/>
      <c r="JO22" s="94"/>
      <c r="JP22" s="94"/>
      <c r="JQ22" s="94"/>
      <c r="JR22" s="94"/>
      <c r="JS22" s="94"/>
      <c r="JT22" s="94"/>
      <c r="JU22" s="94"/>
      <c r="JV22" s="94"/>
      <c r="JW22" s="94"/>
      <c r="JX22" s="94"/>
      <c r="JY22" s="94"/>
      <c r="JZ22" s="94"/>
      <c r="KA22" s="94"/>
      <c r="KB22" s="94"/>
      <c r="KC22" s="94"/>
      <c r="KD22" s="94"/>
      <c r="KE22" s="94"/>
      <c r="KF22" s="94"/>
      <c r="KG22" s="94"/>
      <c r="KH22" s="94"/>
      <c r="KI22" s="94"/>
      <c r="KJ22" s="94"/>
      <c r="KK22" s="94"/>
      <c r="KL22" s="94"/>
      <c r="KM22" s="94"/>
      <c r="KN22" s="94"/>
      <c r="KO22" s="94"/>
      <c r="KP22" s="94"/>
      <c r="KQ22" s="94"/>
      <c r="KR22" s="94"/>
      <c r="KS22" s="94"/>
      <c r="KT22" s="94"/>
      <c r="KU22" s="94"/>
      <c r="KV22" s="94"/>
      <c r="KW22" s="94"/>
      <c r="KX22" s="94"/>
      <c r="KY22" s="94"/>
      <c r="KZ22" s="94"/>
      <c r="LA22" s="94"/>
      <c r="LB22" s="94"/>
      <c r="LC22" s="94"/>
      <c r="LD22" s="94"/>
      <c r="LE22" s="94"/>
      <c r="LF22" s="94"/>
      <c r="LG22" s="94"/>
      <c r="LH22" s="94"/>
      <c r="LI22" s="94"/>
      <c r="LJ22" s="94"/>
      <c r="LK22" s="94"/>
      <c r="LL22" s="94"/>
      <c r="LM22" s="94"/>
      <c r="LN22" s="94"/>
      <c r="LO22" s="94"/>
      <c r="LP22" s="94"/>
      <c r="LQ22" s="94"/>
      <c r="LR22" s="94"/>
      <c r="LS22" s="94"/>
      <c r="LT22" s="94"/>
      <c r="LU22" s="94"/>
      <c r="LV22" s="94"/>
      <c r="LW22" s="94"/>
      <c r="LX22" s="94"/>
      <c r="LY22" s="94"/>
      <c r="LZ22" s="94"/>
      <c r="MA22" s="94"/>
      <c r="MB22" s="94"/>
      <c r="MC22" s="94"/>
      <c r="MD22" s="94"/>
      <c r="ME22" s="94"/>
      <c r="MF22" s="94"/>
      <c r="MG22" s="94"/>
      <c r="MH22" s="94"/>
      <c r="MI22" s="94"/>
      <c r="MJ22" s="94"/>
      <c r="MK22" s="94"/>
      <c r="ML22" s="94"/>
      <c r="MM22" s="94"/>
      <c r="MN22" s="94"/>
      <c r="MO22" s="94"/>
      <c r="MP22" s="94"/>
      <c r="MQ22" s="94"/>
      <c r="MR22" s="94"/>
      <c r="MS22" s="94"/>
      <c r="MT22" s="94"/>
      <c r="MU22" s="94"/>
      <c r="MV22" s="94"/>
      <c r="MW22" s="94"/>
      <c r="MX22" s="94"/>
      <c r="MY22" s="94"/>
      <c r="MZ22" s="94"/>
      <c r="NA22" s="94"/>
      <c r="NB22" s="94"/>
      <c r="NC22" s="94"/>
      <c r="ND22" s="94"/>
      <c r="NE22" s="94"/>
      <c r="NF22" s="94"/>
      <c r="NG22" s="94"/>
      <c r="NH22" s="94"/>
      <c r="NI22" s="94"/>
      <c r="NJ22" s="94"/>
      <c r="NK22" s="94"/>
      <c r="NL22" s="94"/>
      <c r="NM22" s="94"/>
      <c r="NN22" s="94">
        <f t="shared" si="95"/>
        <v>73.8</v>
      </c>
      <c r="NO22" s="94">
        <f t="shared" si="96"/>
        <v>102.5</v>
      </c>
      <c r="NP22" s="94">
        <f t="shared" si="97"/>
        <v>114.7</v>
      </c>
      <c r="NQ22" s="94">
        <f t="shared" si="98"/>
        <v>0</v>
      </c>
      <c r="NR22" s="94">
        <f t="shared" si="99"/>
        <v>0</v>
      </c>
      <c r="NS22" s="94">
        <f t="shared" si="100"/>
        <v>0</v>
      </c>
      <c r="NT22" s="94">
        <f t="shared" si="101"/>
        <v>0</v>
      </c>
      <c r="NU22" s="94">
        <f t="shared" si="102"/>
        <v>0</v>
      </c>
      <c r="NV22" s="94">
        <f t="shared" si="103"/>
        <v>0</v>
      </c>
      <c r="NW22" s="94">
        <f t="shared" si="104"/>
        <v>0</v>
      </c>
      <c r="NX22" s="94">
        <f t="shared" si="105"/>
        <v>0</v>
      </c>
      <c r="NY22" s="94">
        <f t="shared" si="106"/>
        <v>0</v>
      </c>
      <c r="NZ22" s="94">
        <f t="shared" si="107"/>
        <v>176.3</v>
      </c>
      <c r="OA22" s="10"/>
      <c r="OB22" s="103"/>
    </row>
    <row r="23" spans="1:393" s="11" customFormat="1" x14ac:dyDescent="0.45">
      <c r="A23" s="9" t="s">
        <v>211</v>
      </c>
      <c r="B23" s="9" t="s">
        <v>212</v>
      </c>
      <c r="C23" s="9" t="s">
        <v>185</v>
      </c>
      <c r="D23" s="9" t="s">
        <v>4</v>
      </c>
      <c r="E23" s="92"/>
      <c r="F23" s="92">
        <f>SUM(M23:NM23)</f>
        <v>601.6</v>
      </c>
      <c r="G23" s="92"/>
      <c r="H23" s="92"/>
      <c r="I23" s="93">
        <f>+Q23+S23+T23+U23+V23+X23+Y23+Z23+AA23+AB23+AC23+AE23+AF23+AG23+AH23+AM23+AN23+AO23+AQ23+AS23+AT23+AU23+AV23+BA23+BD23+BE23+BF23+BG23+BI23+BK23+BL23+BN23+BO23+BP23+BQ23+BR23+BT23+BU23+BV23+CA23+CB23+CC23+CD23+CE23+CH23+CJ23+CM23+CP23+CV23</f>
        <v>160.09999999999994</v>
      </c>
      <c r="J23" s="93">
        <f>+P23+AK23+BS23+BY23+BZ23+CF23+CG23+CI23+CK23+CL23+CN23+CQ23+CR23+CS23+CW23+CX23</f>
        <v>110.99999999999999</v>
      </c>
      <c r="K23" s="93">
        <f>+M23+N23+O23+R23+W23+AD23+AI23+AJ23+AL23+AP23+AR23+AX23+AZ23+BH23+BJ23+BM23+BW23+BX23+CO23+CT23+CU23+AW23+AY23</f>
        <v>330.50000000000006</v>
      </c>
      <c r="L23" s="96">
        <f>+F23-I23-J23-K23</f>
        <v>0</v>
      </c>
      <c r="M23" s="94">
        <v>12.8</v>
      </c>
      <c r="N23" s="94">
        <v>12.5</v>
      </c>
      <c r="O23" s="94">
        <v>13.4</v>
      </c>
      <c r="P23" s="94">
        <v>5.4</v>
      </c>
      <c r="Q23" s="94">
        <v>3.2</v>
      </c>
      <c r="R23" s="94">
        <v>12.5</v>
      </c>
      <c r="S23" s="94">
        <v>3.3</v>
      </c>
      <c r="T23" s="94">
        <v>2.7</v>
      </c>
      <c r="U23" s="94">
        <v>3.3</v>
      </c>
      <c r="V23" s="94">
        <v>1.6</v>
      </c>
      <c r="W23" s="94">
        <v>17.5</v>
      </c>
      <c r="X23" s="94">
        <v>3.6</v>
      </c>
      <c r="Y23" s="94">
        <v>3.6</v>
      </c>
      <c r="Z23" s="94">
        <v>3.6</v>
      </c>
      <c r="AA23" s="94">
        <v>3.5</v>
      </c>
      <c r="AB23" s="94">
        <v>1.9</v>
      </c>
      <c r="AC23" s="94">
        <v>2.5</v>
      </c>
      <c r="AD23" s="94">
        <v>12.4</v>
      </c>
      <c r="AE23" s="94">
        <v>3.6</v>
      </c>
      <c r="AF23" s="94">
        <v>2.8</v>
      </c>
      <c r="AG23" s="94">
        <v>3.1</v>
      </c>
      <c r="AH23" s="94">
        <v>3.4</v>
      </c>
      <c r="AI23" s="94">
        <v>11.8</v>
      </c>
      <c r="AJ23" s="94">
        <v>13.3</v>
      </c>
      <c r="AK23" s="94">
        <v>7.2</v>
      </c>
      <c r="AL23" s="94">
        <v>13.1</v>
      </c>
      <c r="AM23" s="94">
        <v>3.6</v>
      </c>
      <c r="AN23" s="94">
        <v>3.7</v>
      </c>
      <c r="AO23" s="94">
        <v>3.3</v>
      </c>
      <c r="AP23" s="94">
        <v>12.5</v>
      </c>
      <c r="AQ23" s="94">
        <v>2.2000000000000002</v>
      </c>
      <c r="AR23" s="94">
        <v>16.5</v>
      </c>
      <c r="AS23" s="94">
        <v>3.3</v>
      </c>
      <c r="AT23" s="94">
        <v>3</v>
      </c>
      <c r="AU23" s="94">
        <v>3.9</v>
      </c>
      <c r="AV23" s="94">
        <v>2.2000000000000002</v>
      </c>
      <c r="AW23" s="94">
        <v>13.2</v>
      </c>
      <c r="AX23" s="94">
        <v>13</v>
      </c>
      <c r="AY23" s="94">
        <v>17.2</v>
      </c>
      <c r="AZ23" s="94">
        <v>14.9</v>
      </c>
      <c r="BA23" s="94">
        <v>2.5</v>
      </c>
      <c r="BB23" s="94">
        <v>0</v>
      </c>
      <c r="BC23" s="94">
        <v>0</v>
      </c>
      <c r="BD23" s="94">
        <v>2.8</v>
      </c>
      <c r="BE23" s="94">
        <v>4.8</v>
      </c>
      <c r="BF23" s="94">
        <v>4.7</v>
      </c>
      <c r="BG23" s="94">
        <v>3.7</v>
      </c>
      <c r="BH23" s="94">
        <v>15.3</v>
      </c>
      <c r="BI23" s="94">
        <v>3.1</v>
      </c>
      <c r="BJ23" s="94">
        <v>13.9</v>
      </c>
      <c r="BK23" s="94">
        <v>3.5</v>
      </c>
      <c r="BL23" s="94">
        <v>4.3</v>
      </c>
      <c r="BM23" s="94">
        <v>17.899999999999999</v>
      </c>
      <c r="BN23" s="94">
        <v>2.4</v>
      </c>
      <c r="BO23" s="94">
        <v>3.3</v>
      </c>
      <c r="BP23" s="94">
        <v>5</v>
      </c>
      <c r="BQ23" s="94">
        <v>3.4</v>
      </c>
      <c r="BR23" s="94">
        <v>2.2000000000000002</v>
      </c>
      <c r="BS23" s="94">
        <v>7.2</v>
      </c>
      <c r="BT23" s="94">
        <v>3.1</v>
      </c>
      <c r="BU23" s="94">
        <v>3.6</v>
      </c>
      <c r="BV23" s="94">
        <v>3.6</v>
      </c>
      <c r="BW23" s="94">
        <v>13.2</v>
      </c>
      <c r="BX23" s="94">
        <v>15.3</v>
      </c>
      <c r="BY23" s="94">
        <v>6</v>
      </c>
      <c r="BZ23" s="94">
        <v>6.3</v>
      </c>
      <c r="CA23" s="94">
        <v>4.5</v>
      </c>
      <c r="CB23" s="94">
        <v>3.7</v>
      </c>
      <c r="CC23" s="94">
        <v>4.5999999999999996</v>
      </c>
      <c r="CD23" s="94">
        <v>2.6</v>
      </c>
      <c r="CE23" s="94">
        <v>2.2000000000000002</v>
      </c>
      <c r="CF23" s="94">
        <v>7.8</v>
      </c>
      <c r="CG23" s="94">
        <v>7.9</v>
      </c>
      <c r="CH23" s="94">
        <v>4.9000000000000004</v>
      </c>
      <c r="CI23" s="94">
        <v>7.6</v>
      </c>
      <c r="CJ23" s="94">
        <v>2.5</v>
      </c>
      <c r="CK23" s="94">
        <v>6.9</v>
      </c>
      <c r="CL23" s="94">
        <v>6.8</v>
      </c>
      <c r="CM23" s="94">
        <v>1.2</v>
      </c>
      <c r="CN23" s="94">
        <v>7</v>
      </c>
      <c r="CO23" s="94">
        <v>15</v>
      </c>
      <c r="CP23" s="94">
        <v>3.9</v>
      </c>
      <c r="CQ23" s="94">
        <v>8.4</v>
      </c>
      <c r="CR23" s="94">
        <v>8.1</v>
      </c>
      <c r="CS23" s="94">
        <v>5.6</v>
      </c>
      <c r="CT23" s="94">
        <v>11.3</v>
      </c>
      <c r="CU23" s="94">
        <v>22</v>
      </c>
      <c r="CV23" s="94">
        <v>3.1</v>
      </c>
      <c r="CW23" s="94">
        <v>7.2</v>
      </c>
      <c r="CX23" s="94">
        <v>5.6</v>
      </c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  <c r="IW23" s="94"/>
      <c r="IX23" s="94"/>
      <c r="IY23" s="94"/>
      <c r="IZ23" s="94"/>
      <c r="JA23" s="94"/>
      <c r="JB23" s="94"/>
      <c r="JC23" s="94"/>
      <c r="JD23" s="94"/>
      <c r="JE23" s="94"/>
      <c r="JF23" s="94"/>
      <c r="JG23" s="94"/>
      <c r="JH23" s="94"/>
      <c r="JI23" s="94"/>
      <c r="JJ23" s="94"/>
      <c r="JK23" s="94"/>
      <c r="JL23" s="94"/>
      <c r="JM23" s="94"/>
      <c r="JN23" s="94"/>
      <c r="JO23" s="94"/>
      <c r="JP23" s="94"/>
      <c r="JQ23" s="94"/>
      <c r="JR23" s="94"/>
      <c r="JS23" s="94"/>
      <c r="JT23" s="94"/>
      <c r="JU23" s="94"/>
      <c r="JV23" s="94"/>
      <c r="JW23" s="94"/>
      <c r="JX23" s="94"/>
      <c r="JY23" s="94"/>
      <c r="JZ23" s="94"/>
      <c r="KA23" s="94"/>
      <c r="KB23" s="94"/>
      <c r="KC23" s="94"/>
      <c r="KD23" s="94"/>
      <c r="KE23" s="94"/>
      <c r="KF23" s="94"/>
      <c r="KG23" s="94"/>
      <c r="KH23" s="94"/>
      <c r="KI23" s="94"/>
      <c r="KJ23" s="94"/>
      <c r="KK23" s="94"/>
      <c r="KL23" s="94"/>
      <c r="KM23" s="94"/>
      <c r="KN23" s="94"/>
      <c r="KO23" s="94"/>
      <c r="KP23" s="94"/>
      <c r="KQ23" s="94"/>
      <c r="KR23" s="94"/>
      <c r="KS23" s="94"/>
      <c r="KT23" s="94"/>
      <c r="KU23" s="94"/>
      <c r="KV23" s="94"/>
      <c r="KW23" s="94"/>
      <c r="KX23" s="94"/>
      <c r="KY23" s="94"/>
      <c r="KZ23" s="94"/>
      <c r="LA23" s="94"/>
      <c r="LB23" s="94"/>
      <c r="LC23" s="94"/>
      <c r="LD23" s="94"/>
      <c r="LE23" s="94"/>
      <c r="LF23" s="94"/>
      <c r="LG23" s="94"/>
      <c r="LH23" s="94"/>
      <c r="LI23" s="94"/>
      <c r="LJ23" s="94"/>
      <c r="LK23" s="94"/>
      <c r="LL23" s="94"/>
      <c r="LM23" s="94"/>
      <c r="LN23" s="94"/>
      <c r="LO23" s="94"/>
      <c r="LP23" s="94"/>
      <c r="LQ23" s="94"/>
      <c r="LR23" s="94"/>
      <c r="LS23" s="94"/>
      <c r="LT23" s="94"/>
      <c r="LU23" s="94"/>
      <c r="LV23" s="94"/>
      <c r="LW23" s="94"/>
      <c r="LX23" s="94"/>
      <c r="LY23" s="94"/>
      <c r="LZ23" s="94"/>
      <c r="MA23" s="94"/>
      <c r="MB23" s="94"/>
      <c r="MC23" s="94"/>
      <c r="MD23" s="94"/>
      <c r="ME23" s="94"/>
      <c r="MF23" s="94"/>
      <c r="MG23" s="94"/>
      <c r="MH23" s="94"/>
      <c r="MI23" s="94"/>
      <c r="MJ23" s="94"/>
      <c r="MK23" s="94"/>
      <c r="ML23" s="94"/>
      <c r="MM23" s="94"/>
      <c r="MN23" s="94"/>
      <c r="MO23" s="94"/>
      <c r="MP23" s="94"/>
      <c r="MQ23" s="94"/>
      <c r="MR23" s="94"/>
      <c r="MS23" s="94"/>
      <c r="MT23" s="94"/>
      <c r="MU23" s="94"/>
      <c r="MV23" s="94"/>
      <c r="MW23" s="94"/>
      <c r="MX23" s="94"/>
      <c r="MY23" s="94"/>
      <c r="MZ23" s="94"/>
      <c r="NA23" s="94"/>
      <c r="NB23" s="94"/>
      <c r="NC23" s="94"/>
      <c r="ND23" s="94"/>
      <c r="NE23" s="94"/>
      <c r="NF23" s="94"/>
      <c r="NG23" s="94"/>
      <c r="NH23" s="94"/>
      <c r="NI23" s="94"/>
      <c r="NJ23" s="94"/>
      <c r="NK23" s="94"/>
      <c r="NL23" s="94"/>
      <c r="NM23" s="94"/>
      <c r="NN23" s="94">
        <f t="shared" si="95"/>
        <v>202.89999999999998</v>
      </c>
      <c r="NO23" s="94">
        <f t="shared" si="96"/>
        <v>187.20000000000002</v>
      </c>
      <c r="NP23" s="94">
        <f t="shared" si="97"/>
        <v>211.5</v>
      </c>
      <c r="NQ23" s="94">
        <f t="shared" si="98"/>
        <v>0</v>
      </c>
      <c r="NR23" s="94">
        <f t="shared" si="99"/>
        <v>0</v>
      </c>
      <c r="NS23" s="94">
        <f t="shared" si="100"/>
        <v>0</v>
      </c>
      <c r="NT23" s="94">
        <f t="shared" si="101"/>
        <v>0</v>
      </c>
      <c r="NU23" s="94">
        <f t="shared" si="102"/>
        <v>0</v>
      </c>
      <c r="NV23" s="94">
        <f t="shared" si="103"/>
        <v>0</v>
      </c>
      <c r="NW23" s="94">
        <f t="shared" si="104"/>
        <v>0</v>
      </c>
      <c r="NX23" s="94">
        <f t="shared" si="105"/>
        <v>0</v>
      </c>
      <c r="NY23" s="94">
        <f t="shared" si="106"/>
        <v>0</v>
      </c>
      <c r="NZ23" s="94">
        <f t="shared" si="107"/>
        <v>390.1</v>
      </c>
      <c r="OA23" s="10"/>
      <c r="OB23" s="103"/>
    </row>
    <row r="24" spans="1:393" s="11" customFormat="1" x14ac:dyDescent="0.45">
      <c r="A24" s="9" t="s">
        <v>237</v>
      </c>
      <c r="B24" s="9" t="s">
        <v>238</v>
      </c>
      <c r="C24" s="9" t="s">
        <v>239</v>
      </c>
      <c r="D24" s="9" t="s">
        <v>7</v>
      </c>
      <c r="E24" s="92">
        <f>SUM(M24:NM24)</f>
        <v>52.400000000000006</v>
      </c>
      <c r="F24" s="92"/>
      <c r="G24" s="92"/>
      <c r="H24" s="92"/>
      <c r="I24" s="93">
        <f>SUM(M24:CX24)</f>
        <v>52.400000000000006</v>
      </c>
      <c r="J24" s="93">
        <v>0</v>
      </c>
      <c r="K24" s="93">
        <v>0</v>
      </c>
      <c r="L24" s="96">
        <f>+E24-I24-J24-K24</f>
        <v>0</v>
      </c>
      <c r="M24" s="94"/>
      <c r="N24" s="94"/>
      <c r="O24" s="94">
        <v>2.5</v>
      </c>
      <c r="P24" s="94"/>
      <c r="Q24" s="94">
        <v>2.5</v>
      </c>
      <c r="R24" s="94">
        <v>2.7</v>
      </c>
      <c r="S24" s="94"/>
      <c r="T24" s="94">
        <v>2.6</v>
      </c>
      <c r="U24" s="94">
        <v>2.6</v>
      </c>
      <c r="V24" s="94">
        <v>2.7</v>
      </c>
      <c r="W24" s="94">
        <v>2.7</v>
      </c>
      <c r="X24" s="94">
        <v>1.9</v>
      </c>
      <c r="Y24" s="94">
        <v>1.8</v>
      </c>
      <c r="Z24" s="94">
        <v>2.5</v>
      </c>
      <c r="AA24" s="94"/>
      <c r="AB24" s="94">
        <v>2.7</v>
      </c>
      <c r="AC24" s="94">
        <v>2.6</v>
      </c>
      <c r="AD24" s="94">
        <v>2.2000000000000002</v>
      </c>
      <c r="AE24" s="94"/>
      <c r="AF24" s="94">
        <v>2.5</v>
      </c>
      <c r="AG24" s="94"/>
      <c r="AH24" s="94"/>
      <c r="AI24" s="94">
        <v>1.9</v>
      </c>
      <c r="AJ24" s="94">
        <v>3.6</v>
      </c>
      <c r="AK24" s="94">
        <v>4.5999999999999996</v>
      </c>
      <c r="AL24" s="94">
        <v>2.6</v>
      </c>
      <c r="AM24" s="94">
        <v>2.7</v>
      </c>
      <c r="AN24" s="94">
        <v>2.5</v>
      </c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  <c r="IU24" s="94"/>
      <c r="IV24" s="94"/>
      <c r="IW24" s="94"/>
      <c r="IX24" s="94"/>
      <c r="IY24" s="94"/>
      <c r="IZ24" s="94"/>
      <c r="JA24" s="94"/>
      <c r="JB24" s="94"/>
      <c r="JC24" s="94"/>
      <c r="JD24" s="94"/>
      <c r="JE24" s="94"/>
      <c r="JF24" s="94"/>
      <c r="JG24" s="94"/>
      <c r="JH24" s="94"/>
      <c r="JI24" s="94"/>
      <c r="JJ24" s="94"/>
      <c r="JK24" s="94"/>
      <c r="JL24" s="94"/>
      <c r="JM24" s="94"/>
      <c r="JN24" s="94"/>
      <c r="JO24" s="94"/>
      <c r="JP24" s="94"/>
      <c r="JQ24" s="94"/>
      <c r="JR24" s="94"/>
      <c r="JS24" s="94"/>
      <c r="JT24" s="94"/>
      <c r="JU24" s="94"/>
      <c r="JV24" s="94"/>
      <c r="JW24" s="94"/>
      <c r="JX24" s="94"/>
      <c r="JY24" s="94"/>
      <c r="JZ24" s="94"/>
      <c r="KA24" s="94"/>
      <c r="KB24" s="94"/>
      <c r="KC24" s="94"/>
      <c r="KD24" s="94"/>
      <c r="KE24" s="94"/>
      <c r="KF24" s="94"/>
      <c r="KG24" s="94"/>
      <c r="KH24" s="94"/>
      <c r="KI24" s="94"/>
      <c r="KJ24" s="94"/>
      <c r="KK24" s="94"/>
      <c r="KL24" s="94"/>
      <c r="KM24" s="94"/>
      <c r="KN24" s="94"/>
      <c r="KO24" s="94"/>
      <c r="KP24" s="94"/>
      <c r="KQ24" s="94"/>
      <c r="KR24" s="94"/>
      <c r="KS24" s="94"/>
      <c r="KT24" s="94"/>
      <c r="KU24" s="94"/>
      <c r="KV24" s="94"/>
      <c r="KW24" s="94"/>
      <c r="KX24" s="94"/>
      <c r="KY24" s="94"/>
      <c r="KZ24" s="94"/>
      <c r="LA24" s="94"/>
      <c r="LB24" s="94"/>
      <c r="LC24" s="94"/>
      <c r="LD24" s="94"/>
      <c r="LE24" s="94"/>
      <c r="LF24" s="94"/>
      <c r="LG24" s="94"/>
      <c r="LH24" s="94"/>
      <c r="LI24" s="94"/>
      <c r="LJ24" s="94"/>
      <c r="LK24" s="94"/>
      <c r="LL24" s="94"/>
      <c r="LM24" s="94"/>
      <c r="LN24" s="94"/>
      <c r="LO24" s="94"/>
      <c r="LP24" s="94"/>
      <c r="LQ24" s="94"/>
      <c r="LR24" s="94"/>
      <c r="LS24" s="94"/>
      <c r="LT24" s="94"/>
      <c r="LU24" s="94"/>
      <c r="LV24" s="94"/>
      <c r="LW24" s="94"/>
      <c r="LX24" s="94"/>
      <c r="LY24" s="94"/>
      <c r="LZ24" s="94"/>
      <c r="MA24" s="94"/>
      <c r="MB24" s="94"/>
      <c r="MC24" s="94"/>
      <c r="MD24" s="94"/>
      <c r="ME24" s="94"/>
      <c r="MF24" s="94"/>
      <c r="MG24" s="94"/>
      <c r="MH24" s="94"/>
      <c r="MI24" s="94"/>
      <c r="MJ24" s="94"/>
      <c r="MK24" s="94"/>
      <c r="ML24" s="94"/>
      <c r="MM24" s="94"/>
      <c r="MN24" s="94"/>
      <c r="MO24" s="94"/>
      <c r="MP24" s="94"/>
      <c r="MQ24" s="94"/>
      <c r="MR24" s="94"/>
      <c r="MS24" s="94"/>
      <c r="MT24" s="94"/>
      <c r="MU24" s="94"/>
      <c r="MV24" s="94"/>
      <c r="MW24" s="94"/>
      <c r="MX24" s="94"/>
      <c r="MY24" s="94"/>
      <c r="MZ24" s="94"/>
      <c r="NA24" s="94"/>
      <c r="NB24" s="94"/>
      <c r="NC24" s="94"/>
      <c r="ND24" s="94"/>
      <c r="NE24" s="94"/>
      <c r="NF24" s="94"/>
      <c r="NG24" s="94"/>
      <c r="NH24" s="94"/>
      <c r="NI24" s="94"/>
      <c r="NJ24" s="94"/>
      <c r="NK24" s="94"/>
      <c r="NL24" s="94"/>
      <c r="NM24" s="94"/>
      <c r="NN24" s="94">
        <f t="shared" si="95"/>
        <v>52.400000000000006</v>
      </c>
      <c r="NO24" s="94">
        <f t="shared" si="96"/>
        <v>0</v>
      </c>
      <c r="NP24" s="94">
        <f t="shared" si="97"/>
        <v>0</v>
      </c>
      <c r="NQ24" s="94">
        <f t="shared" si="98"/>
        <v>0</v>
      </c>
      <c r="NR24" s="94">
        <f t="shared" si="99"/>
        <v>0</v>
      </c>
      <c r="NS24" s="94">
        <f t="shared" si="100"/>
        <v>0</v>
      </c>
      <c r="NT24" s="94">
        <f t="shared" si="101"/>
        <v>0</v>
      </c>
      <c r="NU24" s="94">
        <f t="shared" si="102"/>
        <v>0</v>
      </c>
      <c r="NV24" s="94">
        <f t="shared" si="103"/>
        <v>0</v>
      </c>
      <c r="NW24" s="94">
        <f t="shared" si="104"/>
        <v>0</v>
      </c>
      <c r="NX24" s="94">
        <f t="shared" si="105"/>
        <v>0</v>
      </c>
      <c r="NY24" s="94">
        <f t="shared" si="106"/>
        <v>0</v>
      </c>
      <c r="NZ24" s="94">
        <f t="shared" si="107"/>
        <v>52.400000000000006</v>
      </c>
      <c r="OA24" s="10"/>
      <c r="OB24" s="103"/>
    </row>
    <row r="25" spans="1:393" s="11" customFormat="1" x14ac:dyDescent="0.45">
      <c r="A25" s="9"/>
      <c r="B25" s="9"/>
      <c r="C25" s="9"/>
      <c r="D25" s="9"/>
      <c r="E25" s="92"/>
      <c r="F25" s="92"/>
      <c r="G25" s="92"/>
      <c r="H25" s="92"/>
      <c r="I25" s="93"/>
      <c r="J25" s="93"/>
      <c r="K25" s="93"/>
      <c r="L25" s="96">
        <f t="shared" ref="L25" si="108">+E25-I25-J25-K25</f>
        <v>0</v>
      </c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94"/>
      <c r="GJ25" s="94"/>
      <c r="GK25" s="94"/>
      <c r="GL25" s="94"/>
      <c r="GM25" s="94"/>
      <c r="GN25" s="94"/>
      <c r="GO25" s="94"/>
      <c r="GP25" s="94"/>
      <c r="GQ25" s="94"/>
      <c r="GR25" s="94"/>
      <c r="GS25" s="94"/>
      <c r="GT25" s="94"/>
      <c r="GU25" s="94"/>
      <c r="GV25" s="94"/>
      <c r="GW25" s="94"/>
      <c r="GX25" s="94"/>
      <c r="GY25" s="94"/>
      <c r="GZ25" s="94"/>
      <c r="HA25" s="94"/>
      <c r="HB25" s="94"/>
      <c r="HC25" s="94"/>
      <c r="HD25" s="94"/>
      <c r="HE25" s="94"/>
      <c r="HF25" s="94"/>
      <c r="HG25" s="94"/>
      <c r="HH25" s="94"/>
      <c r="HI25" s="94"/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  <c r="IR25" s="94"/>
      <c r="IS25" s="94"/>
      <c r="IT25" s="94"/>
      <c r="IU25" s="94"/>
      <c r="IV25" s="94"/>
      <c r="IW25" s="94"/>
      <c r="IX25" s="94"/>
      <c r="IY25" s="94"/>
      <c r="IZ25" s="94"/>
      <c r="JA25" s="94"/>
      <c r="JB25" s="94"/>
      <c r="JC25" s="94"/>
      <c r="JD25" s="94"/>
      <c r="JE25" s="94"/>
      <c r="JF25" s="94"/>
      <c r="JG25" s="94"/>
      <c r="JH25" s="94"/>
      <c r="JI25" s="94"/>
      <c r="JJ25" s="94"/>
      <c r="JK25" s="94"/>
      <c r="JL25" s="94"/>
      <c r="JM25" s="94"/>
      <c r="JN25" s="94"/>
      <c r="JO25" s="94"/>
      <c r="JP25" s="94"/>
      <c r="JQ25" s="94"/>
      <c r="JR25" s="94"/>
      <c r="JS25" s="94"/>
      <c r="JT25" s="94"/>
      <c r="JU25" s="94"/>
      <c r="JV25" s="94"/>
      <c r="JW25" s="94"/>
      <c r="JX25" s="94"/>
      <c r="JY25" s="94"/>
      <c r="JZ25" s="94"/>
      <c r="KA25" s="94"/>
      <c r="KB25" s="94"/>
      <c r="KC25" s="94"/>
      <c r="KD25" s="94"/>
      <c r="KE25" s="94"/>
      <c r="KF25" s="94"/>
      <c r="KG25" s="94"/>
      <c r="KH25" s="94"/>
      <c r="KI25" s="94"/>
      <c r="KJ25" s="94"/>
      <c r="KK25" s="94"/>
      <c r="KL25" s="94"/>
      <c r="KM25" s="94"/>
      <c r="KN25" s="94"/>
      <c r="KO25" s="94"/>
      <c r="KP25" s="94"/>
      <c r="KQ25" s="94"/>
      <c r="KR25" s="94"/>
      <c r="KS25" s="94"/>
      <c r="KT25" s="94"/>
      <c r="KU25" s="94"/>
      <c r="KV25" s="94"/>
      <c r="KW25" s="94"/>
      <c r="KX25" s="94"/>
      <c r="KY25" s="94"/>
      <c r="KZ25" s="94"/>
      <c r="LA25" s="94"/>
      <c r="LB25" s="94"/>
      <c r="LC25" s="94"/>
      <c r="LD25" s="94"/>
      <c r="LE25" s="94"/>
      <c r="LF25" s="94"/>
      <c r="LG25" s="94"/>
      <c r="LH25" s="94"/>
      <c r="LI25" s="94"/>
      <c r="LJ25" s="94"/>
      <c r="LK25" s="94"/>
      <c r="LL25" s="94"/>
      <c r="LM25" s="94"/>
      <c r="LN25" s="94"/>
      <c r="LO25" s="94"/>
      <c r="LP25" s="94"/>
      <c r="LQ25" s="94"/>
      <c r="LR25" s="94"/>
      <c r="LS25" s="94"/>
      <c r="LT25" s="94"/>
      <c r="LU25" s="94"/>
      <c r="LV25" s="94"/>
      <c r="LW25" s="94"/>
      <c r="LX25" s="94"/>
      <c r="LY25" s="94"/>
      <c r="LZ25" s="94"/>
      <c r="MA25" s="94"/>
      <c r="MB25" s="94"/>
      <c r="MC25" s="94"/>
      <c r="MD25" s="94"/>
      <c r="ME25" s="94"/>
      <c r="MF25" s="94"/>
      <c r="MG25" s="94"/>
      <c r="MH25" s="94"/>
      <c r="MI25" s="94"/>
      <c r="MJ25" s="94"/>
      <c r="MK25" s="94"/>
      <c r="ML25" s="94"/>
      <c r="MM25" s="94"/>
      <c r="MN25" s="94"/>
      <c r="MO25" s="94"/>
      <c r="MP25" s="94"/>
      <c r="MQ25" s="94"/>
      <c r="MR25" s="94"/>
      <c r="MS25" s="94"/>
      <c r="MT25" s="94"/>
      <c r="MU25" s="94"/>
      <c r="MV25" s="94"/>
      <c r="MW25" s="94"/>
      <c r="MX25" s="94"/>
      <c r="MY25" s="94"/>
      <c r="MZ25" s="94"/>
      <c r="NA25" s="94"/>
      <c r="NB25" s="94"/>
      <c r="NC25" s="94"/>
      <c r="ND25" s="94"/>
      <c r="NE25" s="94"/>
      <c r="NF25" s="94"/>
      <c r="NG25" s="94"/>
      <c r="NH25" s="94"/>
      <c r="NI25" s="94"/>
      <c r="NJ25" s="94"/>
      <c r="NK25" s="94"/>
      <c r="NL25" s="94"/>
      <c r="NM25" s="94"/>
      <c r="NN25" s="94">
        <f t="shared" ref="NN25" si="109">SUM(M25:AQ25)</f>
        <v>0</v>
      </c>
      <c r="NO25" s="94">
        <f t="shared" ref="NO25" si="110">SUM(AR25:BS25)</f>
        <v>0</v>
      </c>
      <c r="NP25" s="94">
        <f t="shared" ref="NP25" si="111">SUM(BT25:CX25)</f>
        <v>0</v>
      </c>
      <c r="NQ25" s="94">
        <f t="shared" ref="NQ25" si="112">SUM(CY25:EB25)</f>
        <v>0</v>
      </c>
      <c r="NR25" s="94">
        <f t="shared" ref="NR25" si="113">SUM(EC25:FG25)</f>
        <v>0</v>
      </c>
      <c r="NS25" s="94">
        <f t="shared" ref="NS25" si="114">SUM(FH25:GK25)</f>
        <v>0</v>
      </c>
      <c r="NT25" s="94">
        <f t="shared" ref="NT25" si="115">SUM(GL25:HP25)</f>
        <v>0</v>
      </c>
      <c r="NU25" s="94">
        <f t="shared" ref="NU25" si="116">SUM(HQ25:IU25)</f>
        <v>0</v>
      </c>
      <c r="NV25" s="94">
        <f t="shared" ref="NV25" si="117">SUM(IV25:JY25)</f>
        <v>0</v>
      </c>
      <c r="NW25" s="94">
        <f t="shared" ref="NW25" si="118">SUM(JZ25:LD25)</f>
        <v>0</v>
      </c>
      <c r="NX25" s="94">
        <f t="shared" ref="NX25" si="119">SUM(LE25:MH25)</f>
        <v>0</v>
      </c>
      <c r="NY25" s="94">
        <f t="shared" ref="NY25" si="120">SUM(MI25:NM25)</f>
        <v>0</v>
      </c>
      <c r="NZ25" s="94">
        <f t="shared" si="107"/>
        <v>0</v>
      </c>
      <c r="OA25" s="10"/>
      <c r="OB25" s="101"/>
    </row>
    <row r="26" spans="1:393" s="13" customFormat="1" ht="14.65" thickBot="1" x14ac:dyDescent="0.5">
      <c r="A26" s="12" t="s">
        <v>54</v>
      </c>
      <c r="B26" s="12"/>
      <c r="C26" s="12"/>
      <c r="D26" s="12"/>
      <c r="E26" s="95">
        <f t="shared" ref="E26:BP26" si="121">SUM(E2:E25)</f>
        <v>2959.7999999999997</v>
      </c>
      <c r="F26" s="95">
        <f t="shared" si="121"/>
        <v>2497.5</v>
      </c>
      <c r="G26" s="95">
        <f t="shared" si="121"/>
        <v>830.69999999999993</v>
      </c>
      <c r="H26" s="95">
        <f t="shared" si="121"/>
        <v>667.39999999999986</v>
      </c>
      <c r="I26" s="95">
        <f t="shared" si="121"/>
        <v>2778.3</v>
      </c>
      <c r="J26" s="95">
        <f t="shared" si="121"/>
        <v>2573.6000000000008</v>
      </c>
      <c r="K26" s="95">
        <f t="shared" si="121"/>
        <v>1603.5</v>
      </c>
      <c r="L26" s="97">
        <f t="shared" si="121"/>
        <v>-6.5192296005989192E-13</v>
      </c>
      <c r="M26" s="95">
        <f t="shared" si="121"/>
        <v>90.38000000000001</v>
      </c>
      <c r="N26" s="95">
        <f t="shared" si="121"/>
        <v>92.81</v>
      </c>
      <c r="O26" s="95">
        <f t="shared" si="121"/>
        <v>104.13999999999999</v>
      </c>
      <c r="P26" s="95">
        <f t="shared" si="121"/>
        <v>91.210000000000008</v>
      </c>
      <c r="Q26" s="95">
        <f t="shared" si="121"/>
        <v>61.250000000000007</v>
      </c>
      <c r="R26" s="95">
        <f t="shared" si="121"/>
        <v>72.05</v>
      </c>
      <c r="S26" s="95">
        <f t="shared" si="121"/>
        <v>68.199999999999989</v>
      </c>
      <c r="T26" s="95">
        <f t="shared" si="121"/>
        <v>89.67</v>
      </c>
      <c r="U26" s="95">
        <f t="shared" si="121"/>
        <v>71.469999999999985</v>
      </c>
      <c r="V26" s="95">
        <f t="shared" si="121"/>
        <v>79.959999999999994</v>
      </c>
      <c r="W26" s="95">
        <f t="shared" si="121"/>
        <v>95.54000000000002</v>
      </c>
      <c r="X26" s="95">
        <f t="shared" si="121"/>
        <v>85.6</v>
      </c>
      <c r="Y26" s="95">
        <f t="shared" si="121"/>
        <v>70.039999999999992</v>
      </c>
      <c r="Z26" s="95">
        <f t="shared" si="121"/>
        <v>75.70999999999998</v>
      </c>
      <c r="AA26" s="95">
        <f t="shared" si="121"/>
        <v>89.969999999999985</v>
      </c>
      <c r="AB26" s="95">
        <f t="shared" si="121"/>
        <v>92.63000000000001</v>
      </c>
      <c r="AC26" s="95">
        <f t="shared" si="121"/>
        <v>75.789999999999992</v>
      </c>
      <c r="AD26" s="95">
        <f t="shared" si="121"/>
        <v>96.9</v>
      </c>
      <c r="AE26" s="95">
        <f t="shared" si="121"/>
        <v>63.530000000000008</v>
      </c>
      <c r="AF26" s="95">
        <f t="shared" si="121"/>
        <v>54.879999999999995</v>
      </c>
      <c r="AG26" s="95">
        <f t="shared" si="121"/>
        <v>68.789999999999992</v>
      </c>
      <c r="AH26" s="95">
        <f t="shared" si="121"/>
        <v>55.55</v>
      </c>
      <c r="AI26" s="95">
        <f t="shared" si="121"/>
        <v>73.89</v>
      </c>
      <c r="AJ26" s="95">
        <f t="shared" si="121"/>
        <v>95.629999999999981</v>
      </c>
      <c r="AK26" s="95">
        <f t="shared" si="121"/>
        <v>78.83</v>
      </c>
      <c r="AL26" s="95">
        <f t="shared" si="121"/>
        <v>59.050000000000004</v>
      </c>
      <c r="AM26" s="95">
        <f t="shared" si="121"/>
        <v>64.540000000000006</v>
      </c>
      <c r="AN26" s="95">
        <f t="shared" si="121"/>
        <v>62.36</v>
      </c>
      <c r="AO26" s="95">
        <f t="shared" si="121"/>
        <v>61.33</v>
      </c>
      <c r="AP26" s="95">
        <f t="shared" si="121"/>
        <v>76.34</v>
      </c>
      <c r="AQ26" s="95">
        <f t="shared" si="121"/>
        <v>76.860000000000014</v>
      </c>
      <c r="AR26" s="95">
        <f t="shared" si="121"/>
        <v>69.3</v>
      </c>
      <c r="AS26" s="95">
        <f t="shared" si="121"/>
        <v>57.999999999999993</v>
      </c>
      <c r="AT26" s="95">
        <f t="shared" si="121"/>
        <v>68.099999999999994</v>
      </c>
      <c r="AU26" s="95">
        <f t="shared" si="121"/>
        <v>62.999999999999993</v>
      </c>
      <c r="AV26" s="95">
        <f t="shared" si="121"/>
        <v>45</v>
      </c>
      <c r="AW26" s="95">
        <f t="shared" si="121"/>
        <v>70.8</v>
      </c>
      <c r="AX26" s="95">
        <f t="shared" si="121"/>
        <v>73.400000000000006</v>
      </c>
      <c r="AY26" s="95">
        <f t="shared" si="121"/>
        <v>66.5</v>
      </c>
      <c r="AZ26" s="95">
        <f t="shared" si="121"/>
        <v>88</v>
      </c>
      <c r="BA26" s="95">
        <f t="shared" si="121"/>
        <v>67.099999999999994</v>
      </c>
      <c r="BB26" s="95">
        <f t="shared" si="121"/>
        <v>74.7</v>
      </c>
      <c r="BC26" s="95">
        <f t="shared" si="121"/>
        <v>53.70000000000001</v>
      </c>
      <c r="BD26" s="95">
        <f t="shared" si="121"/>
        <v>55.4</v>
      </c>
      <c r="BE26" s="95">
        <f t="shared" si="121"/>
        <v>123.39999999999999</v>
      </c>
      <c r="BF26" s="95">
        <f t="shared" si="121"/>
        <v>67.900000000000006</v>
      </c>
      <c r="BG26" s="95">
        <f t="shared" si="121"/>
        <v>79.500000000000014</v>
      </c>
      <c r="BH26" s="95">
        <f t="shared" si="121"/>
        <v>83.799999999999983</v>
      </c>
      <c r="BI26" s="95">
        <f t="shared" si="121"/>
        <v>62.500000000000007</v>
      </c>
      <c r="BJ26" s="95">
        <f t="shared" si="121"/>
        <v>84.8</v>
      </c>
      <c r="BK26" s="95">
        <f t="shared" si="121"/>
        <v>50.699999999999996</v>
      </c>
      <c r="BL26" s="95">
        <f t="shared" si="121"/>
        <v>80.999999999999986</v>
      </c>
      <c r="BM26" s="95">
        <f t="shared" si="121"/>
        <v>91.5</v>
      </c>
      <c r="BN26" s="95">
        <f t="shared" si="121"/>
        <v>63.5</v>
      </c>
      <c r="BO26" s="95">
        <f t="shared" si="121"/>
        <v>66.900000000000006</v>
      </c>
      <c r="BP26" s="95">
        <f t="shared" si="121"/>
        <v>66.5</v>
      </c>
      <c r="BQ26" s="95">
        <f t="shared" ref="BQ26:EB26" si="122">SUM(BQ2:BQ25)</f>
        <v>75.5</v>
      </c>
      <c r="BR26" s="95">
        <f t="shared" si="122"/>
        <v>91.600000000000009</v>
      </c>
      <c r="BS26" s="95">
        <f t="shared" si="122"/>
        <v>140.79999999999998</v>
      </c>
      <c r="BT26" s="95">
        <f t="shared" si="122"/>
        <v>91.6</v>
      </c>
      <c r="BU26" s="95">
        <f t="shared" si="122"/>
        <v>86.300000000000011</v>
      </c>
      <c r="BV26" s="95">
        <f t="shared" si="122"/>
        <v>80.799999999999983</v>
      </c>
      <c r="BW26" s="95">
        <f t="shared" si="122"/>
        <v>83.199999999999989</v>
      </c>
      <c r="BX26" s="95">
        <f t="shared" si="122"/>
        <v>88.6</v>
      </c>
      <c r="BY26" s="95">
        <f t="shared" si="122"/>
        <v>90.899999999999991</v>
      </c>
      <c r="BZ26" s="95">
        <f t="shared" si="122"/>
        <v>107</v>
      </c>
      <c r="CA26" s="95">
        <f t="shared" si="122"/>
        <v>74</v>
      </c>
      <c r="CB26" s="95">
        <f t="shared" si="122"/>
        <v>60.300000000000004</v>
      </c>
      <c r="CC26" s="95">
        <f t="shared" si="122"/>
        <v>48.5</v>
      </c>
      <c r="CD26" s="95">
        <f t="shared" si="122"/>
        <v>90.399999999999991</v>
      </c>
      <c r="CE26" s="95">
        <f t="shared" si="122"/>
        <v>58</v>
      </c>
      <c r="CF26" s="95">
        <f t="shared" si="122"/>
        <v>45.699999999999996</v>
      </c>
      <c r="CG26" s="95">
        <f t="shared" si="122"/>
        <v>105.4</v>
      </c>
      <c r="CH26" s="95">
        <f t="shared" si="122"/>
        <v>84.200000000000017</v>
      </c>
      <c r="CI26" s="95">
        <f t="shared" si="122"/>
        <v>65.399999999999991</v>
      </c>
      <c r="CJ26" s="95">
        <f t="shared" si="122"/>
        <v>56.000000000000007</v>
      </c>
      <c r="CK26" s="95">
        <f t="shared" si="122"/>
        <v>112.5</v>
      </c>
      <c r="CL26" s="95">
        <f t="shared" si="122"/>
        <v>63.8</v>
      </c>
      <c r="CM26" s="95">
        <f t="shared" si="122"/>
        <v>56.599999999999994</v>
      </c>
      <c r="CN26" s="95">
        <f t="shared" si="122"/>
        <v>107.5</v>
      </c>
      <c r="CO26" s="95">
        <f t="shared" si="122"/>
        <v>104.89999999999999</v>
      </c>
      <c r="CP26" s="95">
        <f t="shared" si="122"/>
        <v>87.700000000000031</v>
      </c>
      <c r="CQ26" s="95">
        <f t="shared" si="122"/>
        <v>98.2</v>
      </c>
      <c r="CR26" s="95">
        <f t="shared" si="122"/>
        <v>99.59999999999998</v>
      </c>
      <c r="CS26" s="95">
        <f t="shared" si="122"/>
        <v>51.3</v>
      </c>
      <c r="CT26" s="95">
        <f t="shared" si="122"/>
        <v>70.7</v>
      </c>
      <c r="CU26" s="95">
        <f t="shared" si="122"/>
        <v>107</v>
      </c>
      <c r="CV26" s="95">
        <f t="shared" si="122"/>
        <v>70.3</v>
      </c>
      <c r="CW26" s="95">
        <f t="shared" si="122"/>
        <v>73.3</v>
      </c>
      <c r="CX26" s="95">
        <f t="shared" si="122"/>
        <v>57.9</v>
      </c>
      <c r="CY26" s="95">
        <f t="shared" si="122"/>
        <v>0</v>
      </c>
      <c r="CZ26" s="95">
        <f t="shared" si="122"/>
        <v>0</v>
      </c>
      <c r="DA26" s="95">
        <f t="shared" si="122"/>
        <v>0</v>
      </c>
      <c r="DB26" s="95">
        <f t="shared" si="122"/>
        <v>0</v>
      </c>
      <c r="DC26" s="95">
        <f t="shared" si="122"/>
        <v>0</v>
      </c>
      <c r="DD26" s="95">
        <f t="shared" si="122"/>
        <v>0</v>
      </c>
      <c r="DE26" s="95">
        <f t="shared" si="122"/>
        <v>0</v>
      </c>
      <c r="DF26" s="95">
        <f t="shared" si="122"/>
        <v>0</v>
      </c>
      <c r="DG26" s="95">
        <f t="shared" si="122"/>
        <v>0</v>
      </c>
      <c r="DH26" s="95">
        <f t="shared" si="122"/>
        <v>0</v>
      </c>
      <c r="DI26" s="95">
        <f t="shared" si="122"/>
        <v>0</v>
      </c>
      <c r="DJ26" s="95">
        <f t="shared" si="122"/>
        <v>0</v>
      </c>
      <c r="DK26" s="95">
        <f t="shared" si="122"/>
        <v>0</v>
      </c>
      <c r="DL26" s="95">
        <f t="shared" si="122"/>
        <v>0</v>
      </c>
      <c r="DM26" s="95">
        <f t="shared" si="122"/>
        <v>0</v>
      </c>
      <c r="DN26" s="95">
        <f t="shared" si="122"/>
        <v>0</v>
      </c>
      <c r="DO26" s="95">
        <f t="shared" si="122"/>
        <v>0</v>
      </c>
      <c r="DP26" s="95">
        <f t="shared" si="122"/>
        <v>0</v>
      </c>
      <c r="DQ26" s="95">
        <f t="shared" si="122"/>
        <v>0</v>
      </c>
      <c r="DR26" s="95">
        <f t="shared" si="122"/>
        <v>0</v>
      </c>
      <c r="DS26" s="95">
        <f t="shared" si="122"/>
        <v>0</v>
      </c>
      <c r="DT26" s="95">
        <f t="shared" si="122"/>
        <v>0</v>
      </c>
      <c r="DU26" s="95">
        <f t="shared" si="122"/>
        <v>0</v>
      </c>
      <c r="DV26" s="95">
        <f t="shared" si="122"/>
        <v>0</v>
      </c>
      <c r="DW26" s="95">
        <f t="shared" si="122"/>
        <v>0</v>
      </c>
      <c r="DX26" s="95">
        <f t="shared" si="122"/>
        <v>0</v>
      </c>
      <c r="DY26" s="95">
        <f t="shared" si="122"/>
        <v>0</v>
      </c>
      <c r="DZ26" s="95">
        <f t="shared" si="122"/>
        <v>0</v>
      </c>
      <c r="EA26" s="95">
        <f t="shared" si="122"/>
        <v>0</v>
      </c>
      <c r="EB26" s="95">
        <f t="shared" si="122"/>
        <v>0</v>
      </c>
      <c r="EC26" s="95">
        <f t="shared" ref="EC26:GN26" si="123">SUM(EC2:EC25)</f>
        <v>0</v>
      </c>
      <c r="ED26" s="95">
        <f t="shared" si="123"/>
        <v>0</v>
      </c>
      <c r="EE26" s="95">
        <f t="shared" si="123"/>
        <v>0</v>
      </c>
      <c r="EF26" s="95">
        <f t="shared" si="123"/>
        <v>0</v>
      </c>
      <c r="EG26" s="95">
        <f t="shared" si="123"/>
        <v>0</v>
      </c>
      <c r="EH26" s="95">
        <f t="shared" si="123"/>
        <v>0</v>
      </c>
      <c r="EI26" s="95">
        <f t="shared" si="123"/>
        <v>0</v>
      </c>
      <c r="EJ26" s="95">
        <f t="shared" si="123"/>
        <v>0</v>
      </c>
      <c r="EK26" s="95">
        <f t="shared" si="123"/>
        <v>0</v>
      </c>
      <c r="EL26" s="95">
        <f t="shared" si="123"/>
        <v>0</v>
      </c>
      <c r="EM26" s="95">
        <f t="shared" si="123"/>
        <v>0</v>
      </c>
      <c r="EN26" s="95">
        <f t="shared" si="123"/>
        <v>0</v>
      </c>
      <c r="EO26" s="95">
        <f t="shared" si="123"/>
        <v>0</v>
      </c>
      <c r="EP26" s="95">
        <f t="shared" si="123"/>
        <v>0</v>
      </c>
      <c r="EQ26" s="95">
        <f t="shared" si="123"/>
        <v>0</v>
      </c>
      <c r="ER26" s="95">
        <f t="shared" si="123"/>
        <v>0</v>
      </c>
      <c r="ES26" s="95">
        <f t="shared" si="123"/>
        <v>0</v>
      </c>
      <c r="ET26" s="95">
        <f t="shared" si="123"/>
        <v>0</v>
      </c>
      <c r="EU26" s="95">
        <f t="shared" si="123"/>
        <v>0</v>
      </c>
      <c r="EV26" s="95">
        <f t="shared" si="123"/>
        <v>0</v>
      </c>
      <c r="EW26" s="95">
        <f t="shared" si="123"/>
        <v>0</v>
      </c>
      <c r="EX26" s="95">
        <f t="shared" si="123"/>
        <v>0</v>
      </c>
      <c r="EY26" s="95">
        <f t="shared" si="123"/>
        <v>0</v>
      </c>
      <c r="EZ26" s="95">
        <f t="shared" si="123"/>
        <v>0</v>
      </c>
      <c r="FA26" s="95">
        <f t="shared" si="123"/>
        <v>0</v>
      </c>
      <c r="FB26" s="95">
        <f t="shared" si="123"/>
        <v>0</v>
      </c>
      <c r="FC26" s="95">
        <f t="shared" si="123"/>
        <v>0</v>
      </c>
      <c r="FD26" s="95">
        <f t="shared" si="123"/>
        <v>0</v>
      </c>
      <c r="FE26" s="95">
        <f t="shared" si="123"/>
        <v>0</v>
      </c>
      <c r="FF26" s="95">
        <f t="shared" si="123"/>
        <v>0</v>
      </c>
      <c r="FG26" s="95">
        <f t="shared" si="123"/>
        <v>0</v>
      </c>
      <c r="FH26" s="95">
        <f t="shared" si="123"/>
        <v>0</v>
      </c>
      <c r="FI26" s="95">
        <f t="shared" si="123"/>
        <v>0</v>
      </c>
      <c r="FJ26" s="95">
        <f t="shared" si="123"/>
        <v>0</v>
      </c>
      <c r="FK26" s="95">
        <f t="shared" si="123"/>
        <v>0</v>
      </c>
      <c r="FL26" s="95">
        <f t="shared" si="123"/>
        <v>0</v>
      </c>
      <c r="FM26" s="95">
        <f t="shared" si="123"/>
        <v>0</v>
      </c>
      <c r="FN26" s="95">
        <f t="shared" si="123"/>
        <v>0</v>
      </c>
      <c r="FO26" s="95">
        <f t="shared" si="123"/>
        <v>0</v>
      </c>
      <c r="FP26" s="95">
        <f t="shared" si="123"/>
        <v>0</v>
      </c>
      <c r="FQ26" s="95">
        <f t="shared" si="123"/>
        <v>0</v>
      </c>
      <c r="FR26" s="95">
        <f t="shared" si="123"/>
        <v>0</v>
      </c>
      <c r="FS26" s="95">
        <f t="shared" si="123"/>
        <v>0</v>
      </c>
      <c r="FT26" s="95">
        <f t="shared" si="123"/>
        <v>0</v>
      </c>
      <c r="FU26" s="95">
        <f t="shared" si="123"/>
        <v>0</v>
      </c>
      <c r="FV26" s="95">
        <f t="shared" si="123"/>
        <v>0</v>
      </c>
      <c r="FW26" s="95">
        <f t="shared" si="123"/>
        <v>0</v>
      </c>
      <c r="FX26" s="95">
        <f t="shared" si="123"/>
        <v>0</v>
      </c>
      <c r="FY26" s="95">
        <f t="shared" si="123"/>
        <v>0</v>
      </c>
      <c r="FZ26" s="95">
        <f t="shared" si="123"/>
        <v>0</v>
      </c>
      <c r="GA26" s="95">
        <f t="shared" si="123"/>
        <v>0</v>
      </c>
      <c r="GB26" s="95">
        <f t="shared" si="123"/>
        <v>0</v>
      </c>
      <c r="GC26" s="95">
        <f t="shared" si="123"/>
        <v>0</v>
      </c>
      <c r="GD26" s="95">
        <f t="shared" si="123"/>
        <v>0</v>
      </c>
      <c r="GE26" s="95">
        <f t="shared" si="123"/>
        <v>0</v>
      </c>
      <c r="GF26" s="95">
        <f t="shared" si="123"/>
        <v>0</v>
      </c>
      <c r="GG26" s="95">
        <f t="shared" si="123"/>
        <v>0</v>
      </c>
      <c r="GH26" s="95">
        <f t="shared" si="123"/>
        <v>0</v>
      </c>
      <c r="GI26" s="95">
        <f t="shared" si="123"/>
        <v>0</v>
      </c>
      <c r="GJ26" s="95">
        <f t="shared" si="123"/>
        <v>0</v>
      </c>
      <c r="GK26" s="95">
        <f t="shared" si="123"/>
        <v>0</v>
      </c>
      <c r="GL26" s="95">
        <f t="shared" si="123"/>
        <v>0</v>
      </c>
      <c r="GM26" s="95">
        <f t="shared" si="123"/>
        <v>0</v>
      </c>
      <c r="GN26" s="95">
        <f t="shared" si="123"/>
        <v>0</v>
      </c>
      <c r="GO26" s="95">
        <f t="shared" ref="GO26:IZ26" si="124">SUM(GO2:GO25)</f>
        <v>0</v>
      </c>
      <c r="GP26" s="95">
        <f t="shared" si="124"/>
        <v>0</v>
      </c>
      <c r="GQ26" s="95">
        <f t="shared" si="124"/>
        <v>0</v>
      </c>
      <c r="GR26" s="95">
        <f t="shared" si="124"/>
        <v>0</v>
      </c>
      <c r="GS26" s="95">
        <f t="shared" si="124"/>
        <v>0</v>
      </c>
      <c r="GT26" s="95">
        <f t="shared" si="124"/>
        <v>0</v>
      </c>
      <c r="GU26" s="95">
        <f t="shared" si="124"/>
        <v>0</v>
      </c>
      <c r="GV26" s="95">
        <f t="shared" si="124"/>
        <v>0</v>
      </c>
      <c r="GW26" s="95">
        <f t="shared" si="124"/>
        <v>0</v>
      </c>
      <c r="GX26" s="95">
        <f t="shared" si="124"/>
        <v>0</v>
      </c>
      <c r="GY26" s="95">
        <f t="shared" si="124"/>
        <v>0</v>
      </c>
      <c r="GZ26" s="95">
        <f t="shared" si="124"/>
        <v>0</v>
      </c>
      <c r="HA26" s="95">
        <f t="shared" si="124"/>
        <v>0</v>
      </c>
      <c r="HB26" s="95">
        <f t="shared" si="124"/>
        <v>0</v>
      </c>
      <c r="HC26" s="95">
        <f t="shared" si="124"/>
        <v>0</v>
      </c>
      <c r="HD26" s="95">
        <f t="shared" si="124"/>
        <v>0</v>
      </c>
      <c r="HE26" s="95">
        <f t="shared" si="124"/>
        <v>0</v>
      </c>
      <c r="HF26" s="95">
        <f t="shared" si="124"/>
        <v>0</v>
      </c>
      <c r="HG26" s="95">
        <f t="shared" si="124"/>
        <v>0</v>
      </c>
      <c r="HH26" s="95">
        <f t="shared" si="124"/>
        <v>0</v>
      </c>
      <c r="HI26" s="95">
        <f t="shared" si="124"/>
        <v>0</v>
      </c>
      <c r="HJ26" s="95">
        <f t="shared" si="124"/>
        <v>0</v>
      </c>
      <c r="HK26" s="95">
        <f t="shared" si="124"/>
        <v>0</v>
      </c>
      <c r="HL26" s="95">
        <f t="shared" si="124"/>
        <v>0</v>
      </c>
      <c r="HM26" s="95">
        <f t="shared" si="124"/>
        <v>0</v>
      </c>
      <c r="HN26" s="95">
        <f t="shared" si="124"/>
        <v>0</v>
      </c>
      <c r="HO26" s="95">
        <f t="shared" si="124"/>
        <v>0</v>
      </c>
      <c r="HP26" s="95">
        <f t="shared" si="124"/>
        <v>0</v>
      </c>
      <c r="HQ26" s="95">
        <f t="shared" si="124"/>
        <v>0</v>
      </c>
      <c r="HR26" s="95">
        <f t="shared" si="124"/>
        <v>0</v>
      </c>
      <c r="HS26" s="95">
        <f t="shared" si="124"/>
        <v>0</v>
      </c>
      <c r="HT26" s="95">
        <f t="shared" si="124"/>
        <v>0</v>
      </c>
      <c r="HU26" s="95">
        <f t="shared" si="124"/>
        <v>0</v>
      </c>
      <c r="HV26" s="95">
        <f t="shared" si="124"/>
        <v>0</v>
      </c>
      <c r="HW26" s="95">
        <f t="shared" si="124"/>
        <v>0</v>
      </c>
      <c r="HX26" s="95">
        <f t="shared" si="124"/>
        <v>0</v>
      </c>
      <c r="HY26" s="95">
        <f t="shared" si="124"/>
        <v>0</v>
      </c>
      <c r="HZ26" s="95">
        <f t="shared" si="124"/>
        <v>0</v>
      </c>
      <c r="IA26" s="95">
        <f t="shared" si="124"/>
        <v>0</v>
      </c>
      <c r="IB26" s="95">
        <f t="shared" si="124"/>
        <v>0</v>
      </c>
      <c r="IC26" s="95">
        <f t="shared" si="124"/>
        <v>0</v>
      </c>
      <c r="ID26" s="95">
        <f t="shared" si="124"/>
        <v>0</v>
      </c>
      <c r="IE26" s="95">
        <f t="shared" si="124"/>
        <v>0</v>
      </c>
      <c r="IF26" s="95">
        <f t="shared" si="124"/>
        <v>0</v>
      </c>
      <c r="IG26" s="95">
        <f t="shared" si="124"/>
        <v>0</v>
      </c>
      <c r="IH26" s="95">
        <f t="shared" si="124"/>
        <v>0</v>
      </c>
      <c r="II26" s="95">
        <f t="shared" si="124"/>
        <v>0</v>
      </c>
      <c r="IJ26" s="95">
        <f t="shared" si="124"/>
        <v>0</v>
      </c>
      <c r="IK26" s="95">
        <f t="shared" si="124"/>
        <v>0</v>
      </c>
      <c r="IL26" s="95">
        <f t="shared" si="124"/>
        <v>0</v>
      </c>
      <c r="IM26" s="95">
        <f t="shared" si="124"/>
        <v>0</v>
      </c>
      <c r="IN26" s="95">
        <f t="shared" si="124"/>
        <v>0</v>
      </c>
      <c r="IO26" s="95">
        <f t="shared" si="124"/>
        <v>0</v>
      </c>
      <c r="IP26" s="95">
        <f t="shared" si="124"/>
        <v>0</v>
      </c>
      <c r="IQ26" s="95">
        <f t="shared" si="124"/>
        <v>0</v>
      </c>
      <c r="IR26" s="95">
        <f t="shared" si="124"/>
        <v>0</v>
      </c>
      <c r="IS26" s="95">
        <f t="shared" si="124"/>
        <v>0</v>
      </c>
      <c r="IT26" s="95">
        <f t="shared" si="124"/>
        <v>0</v>
      </c>
      <c r="IU26" s="95">
        <f t="shared" si="124"/>
        <v>0</v>
      </c>
      <c r="IV26" s="95">
        <f t="shared" si="124"/>
        <v>0</v>
      </c>
      <c r="IW26" s="95">
        <f t="shared" si="124"/>
        <v>0</v>
      </c>
      <c r="IX26" s="95">
        <f t="shared" si="124"/>
        <v>0</v>
      </c>
      <c r="IY26" s="95">
        <f t="shared" si="124"/>
        <v>0</v>
      </c>
      <c r="IZ26" s="95">
        <f t="shared" si="124"/>
        <v>0</v>
      </c>
      <c r="JA26" s="95">
        <f t="shared" ref="JA26:LL26" si="125">SUM(JA2:JA25)</f>
        <v>0</v>
      </c>
      <c r="JB26" s="95">
        <f t="shared" si="125"/>
        <v>0</v>
      </c>
      <c r="JC26" s="95">
        <f t="shared" si="125"/>
        <v>0</v>
      </c>
      <c r="JD26" s="95">
        <f t="shared" si="125"/>
        <v>0</v>
      </c>
      <c r="JE26" s="95">
        <f t="shared" si="125"/>
        <v>0</v>
      </c>
      <c r="JF26" s="95">
        <f t="shared" si="125"/>
        <v>0</v>
      </c>
      <c r="JG26" s="95">
        <f t="shared" si="125"/>
        <v>0</v>
      </c>
      <c r="JH26" s="95">
        <f t="shared" si="125"/>
        <v>0</v>
      </c>
      <c r="JI26" s="95">
        <f t="shared" si="125"/>
        <v>0</v>
      </c>
      <c r="JJ26" s="95">
        <f t="shared" si="125"/>
        <v>0</v>
      </c>
      <c r="JK26" s="95">
        <f t="shared" si="125"/>
        <v>0</v>
      </c>
      <c r="JL26" s="95">
        <f t="shared" si="125"/>
        <v>0</v>
      </c>
      <c r="JM26" s="95">
        <f t="shared" si="125"/>
        <v>0</v>
      </c>
      <c r="JN26" s="95">
        <f t="shared" si="125"/>
        <v>0</v>
      </c>
      <c r="JO26" s="95">
        <f t="shared" si="125"/>
        <v>0</v>
      </c>
      <c r="JP26" s="95">
        <f t="shared" si="125"/>
        <v>0</v>
      </c>
      <c r="JQ26" s="95">
        <f t="shared" si="125"/>
        <v>0</v>
      </c>
      <c r="JR26" s="95">
        <f t="shared" si="125"/>
        <v>0</v>
      </c>
      <c r="JS26" s="95">
        <f t="shared" si="125"/>
        <v>0</v>
      </c>
      <c r="JT26" s="95">
        <f t="shared" si="125"/>
        <v>0</v>
      </c>
      <c r="JU26" s="95">
        <f t="shared" si="125"/>
        <v>0</v>
      </c>
      <c r="JV26" s="95">
        <f t="shared" si="125"/>
        <v>0</v>
      </c>
      <c r="JW26" s="95">
        <f t="shared" si="125"/>
        <v>0</v>
      </c>
      <c r="JX26" s="95">
        <f t="shared" si="125"/>
        <v>0</v>
      </c>
      <c r="JY26" s="95">
        <f t="shared" si="125"/>
        <v>0</v>
      </c>
      <c r="JZ26" s="95">
        <f t="shared" si="125"/>
        <v>0</v>
      </c>
      <c r="KA26" s="95">
        <f t="shared" si="125"/>
        <v>0</v>
      </c>
      <c r="KB26" s="95">
        <f t="shared" si="125"/>
        <v>0</v>
      </c>
      <c r="KC26" s="95">
        <f t="shared" si="125"/>
        <v>0</v>
      </c>
      <c r="KD26" s="95">
        <f t="shared" si="125"/>
        <v>0</v>
      </c>
      <c r="KE26" s="95">
        <f t="shared" si="125"/>
        <v>0</v>
      </c>
      <c r="KF26" s="95">
        <f t="shared" si="125"/>
        <v>0</v>
      </c>
      <c r="KG26" s="95">
        <f t="shared" si="125"/>
        <v>0</v>
      </c>
      <c r="KH26" s="95">
        <f t="shared" si="125"/>
        <v>0</v>
      </c>
      <c r="KI26" s="95">
        <f t="shared" si="125"/>
        <v>0</v>
      </c>
      <c r="KJ26" s="95">
        <f t="shared" si="125"/>
        <v>0</v>
      </c>
      <c r="KK26" s="95">
        <f t="shared" si="125"/>
        <v>0</v>
      </c>
      <c r="KL26" s="95">
        <f t="shared" si="125"/>
        <v>0</v>
      </c>
      <c r="KM26" s="95">
        <f t="shared" si="125"/>
        <v>0</v>
      </c>
      <c r="KN26" s="95">
        <f t="shared" si="125"/>
        <v>0</v>
      </c>
      <c r="KO26" s="95">
        <f t="shared" si="125"/>
        <v>0</v>
      </c>
      <c r="KP26" s="95">
        <f t="shared" si="125"/>
        <v>0</v>
      </c>
      <c r="KQ26" s="95">
        <f t="shared" si="125"/>
        <v>0</v>
      </c>
      <c r="KR26" s="95">
        <f t="shared" si="125"/>
        <v>0</v>
      </c>
      <c r="KS26" s="95">
        <f t="shared" si="125"/>
        <v>0</v>
      </c>
      <c r="KT26" s="95">
        <f t="shared" si="125"/>
        <v>0</v>
      </c>
      <c r="KU26" s="95">
        <f t="shared" si="125"/>
        <v>0</v>
      </c>
      <c r="KV26" s="95">
        <f t="shared" si="125"/>
        <v>0</v>
      </c>
      <c r="KW26" s="95">
        <f t="shared" si="125"/>
        <v>0</v>
      </c>
      <c r="KX26" s="95">
        <f t="shared" si="125"/>
        <v>0</v>
      </c>
      <c r="KY26" s="95">
        <f t="shared" si="125"/>
        <v>0</v>
      </c>
      <c r="KZ26" s="95">
        <f t="shared" si="125"/>
        <v>0</v>
      </c>
      <c r="LA26" s="95">
        <f t="shared" si="125"/>
        <v>0</v>
      </c>
      <c r="LB26" s="95">
        <f t="shared" si="125"/>
        <v>0</v>
      </c>
      <c r="LC26" s="95">
        <f t="shared" si="125"/>
        <v>0</v>
      </c>
      <c r="LD26" s="95">
        <f t="shared" si="125"/>
        <v>0</v>
      </c>
      <c r="LE26" s="95">
        <f t="shared" si="125"/>
        <v>0</v>
      </c>
      <c r="LF26" s="95">
        <f t="shared" si="125"/>
        <v>0</v>
      </c>
      <c r="LG26" s="95">
        <f t="shared" si="125"/>
        <v>0</v>
      </c>
      <c r="LH26" s="95">
        <f t="shared" si="125"/>
        <v>0</v>
      </c>
      <c r="LI26" s="95">
        <f t="shared" si="125"/>
        <v>0</v>
      </c>
      <c r="LJ26" s="95">
        <f t="shared" si="125"/>
        <v>0</v>
      </c>
      <c r="LK26" s="95">
        <f t="shared" si="125"/>
        <v>0</v>
      </c>
      <c r="LL26" s="95">
        <f t="shared" si="125"/>
        <v>0</v>
      </c>
      <c r="LM26" s="95">
        <f t="shared" ref="LM26:NX26" si="126">SUM(LM2:LM25)</f>
        <v>0</v>
      </c>
      <c r="LN26" s="95">
        <f t="shared" si="126"/>
        <v>0</v>
      </c>
      <c r="LO26" s="95">
        <f t="shared" si="126"/>
        <v>0</v>
      </c>
      <c r="LP26" s="95">
        <f t="shared" si="126"/>
        <v>0</v>
      </c>
      <c r="LQ26" s="95">
        <f t="shared" si="126"/>
        <v>0</v>
      </c>
      <c r="LR26" s="95">
        <f t="shared" si="126"/>
        <v>0</v>
      </c>
      <c r="LS26" s="95">
        <f t="shared" si="126"/>
        <v>0</v>
      </c>
      <c r="LT26" s="95">
        <f t="shared" si="126"/>
        <v>0</v>
      </c>
      <c r="LU26" s="95">
        <f t="shared" si="126"/>
        <v>0</v>
      </c>
      <c r="LV26" s="95">
        <f t="shared" si="126"/>
        <v>0</v>
      </c>
      <c r="LW26" s="95">
        <f t="shared" si="126"/>
        <v>0</v>
      </c>
      <c r="LX26" s="95">
        <f t="shared" si="126"/>
        <v>0</v>
      </c>
      <c r="LY26" s="95">
        <f t="shared" si="126"/>
        <v>0</v>
      </c>
      <c r="LZ26" s="95">
        <f t="shared" si="126"/>
        <v>0</v>
      </c>
      <c r="MA26" s="95">
        <f t="shared" si="126"/>
        <v>0</v>
      </c>
      <c r="MB26" s="95">
        <f t="shared" si="126"/>
        <v>0</v>
      </c>
      <c r="MC26" s="95">
        <f t="shared" si="126"/>
        <v>0</v>
      </c>
      <c r="MD26" s="95">
        <f t="shared" si="126"/>
        <v>0</v>
      </c>
      <c r="ME26" s="95">
        <f t="shared" si="126"/>
        <v>0</v>
      </c>
      <c r="MF26" s="95">
        <f t="shared" si="126"/>
        <v>0</v>
      </c>
      <c r="MG26" s="95">
        <f t="shared" si="126"/>
        <v>0</v>
      </c>
      <c r="MH26" s="95">
        <f t="shared" si="126"/>
        <v>0</v>
      </c>
      <c r="MI26" s="95">
        <f t="shared" si="126"/>
        <v>0</v>
      </c>
      <c r="MJ26" s="95">
        <f t="shared" si="126"/>
        <v>0</v>
      </c>
      <c r="MK26" s="95">
        <f t="shared" si="126"/>
        <v>0</v>
      </c>
      <c r="ML26" s="95">
        <f t="shared" si="126"/>
        <v>0</v>
      </c>
      <c r="MM26" s="95">
        <f t="shared" si="126"/>
        <v>0</v>
      </c>
      <c r="MN26" s="95">
        <f t="shared" si="126"/>
        <v>0</v>
      </c>
      <c r="MO26" s="95">
        <f t="shared" si="126"/>
        <v>0</v>
      </c>
      <c r="MP26" s="95">
        <f t="shared" si="126"/>
        <v>0</v>
      </c>
      <c r="MQ26" s="95">
        <f t="shared" si="126"/>
        <v>0</v>
      </c>
      <c r="MR26" s="95">
        <f t="shared" si="126"/>
        <v>0</v>
      </c>
      <c r="MS26" s="95">
        <f t="shared" si="126"/>
        <v>0</v>
      </c>
      <c r="MT26" s="95">
        <f t="shared" si="126"/>
        <v>0</v>
      </c>
      <c r="MU26" s="95">
        <f t="shared" si="126"/>
        <v>0</v>
      </c>
      <c r="MV26" s="95">
        <f t="shared" si="126"/>
        <v>0</v>
      </c>
      <c r="MW26" s="95">
        <f t="shared" si="126"/>
        <v>0</v>
      </c>
      <c r="MX26" s="95">
        <f t="shared" si="126"/>
        <v>0</v>
      </c>
      <c r="MY26" s="95">
        <f t="shared" si="126"/>
        <v>0</v>
      </c>
      <c r="MZ26" s="95">
        <f t="shared" si="126"/>
        <v>0</v>
      </c>
      <c r="NA26" s="95">
        <f t="shared" si="126"/>
        <v>0</v>
      </c>
      <c r="NB26" s="95">
        <f t="shared" si="126"/>
        <v>0</v>
      </c>
      <c r="NC26" s="95">
        <f t="shared" si="126"/>
        <v>0</v>
      </c>
      <c r="ND26" s="95">
        <f t="shared" si="126"/>
        <v>0</v>
      </c>
      <c r="NE26" s="95">
        <f t="shared" si="126"/>
        <v>0</v>
      </c>
      <c r="NF26" s="95">
        <f t="shared" si="126"/>
        <v>0</v>
      </c>
      <c r="NG26" s="95">
        <f t="shared" si="126"/>
        <v>0</v>
      </c>
      <c r="NH26" s="95">
        <f t="shared" si="126"/>
        <v>0</v>
      </c>
      <c r="NI26" s="95">
        <f t="shared" si="126"/>
        <v>0</v>
      </c>
      <c r="NJ26" s="95">
        <f t="shared" si="126"/>
        <v>0</v>
      </c>
      <c r="NK26" s="95">
        <f t="shared" si="126"/>
        <v>0</v>
      </c>
      <c r="NL26" s="95">
        <f t="shared" si="126"/>
        <v>0</v>
      </c>
      <c r="NM26" s="95">
        <f t="shared" si="126"/>
        <v>0</v>
      </c>
      <c r="NN26" s="95">
        <f t="shared" si="126"/>
        <v>2394.9</v>
      </c>
      <c r="NO26" s="95">
        <f t="shared" si="126"/>
        <v>2082.9</v>
      </c>
      <c r="NP26" s="95">
        <f t="shared" si="126"/>
        <v>2477.6</v>
      </c>
      <c r="NQ26" s="95">
        <f t="shared" si="126"/>
        <v>0</v>
      </c>
      <c r="NR26" s="95">
        <f t="shared" si="126"/>
        <v>0</v>
      </c>
      <c r="NS26" s="95">
        <f t="shared" si="126"/>
        <v>0</v>
      </c>
      <c r="NT26" s="95">
        <f t="shared" si="126"/>
        <v>0</v>
      </c>
      <c r="NU26" s="95">
        <f t="shared" si="126"/>
        <v>0</v>
      </c>
      <c r="NV26" s="95">
        <f t="shared" si="126"/>
        <v>0</v>
      </c>
      <c r="NW26" s="95">
        <f t="shared" si="126"/>
        <v>0</v>
      </c>
      <c r="NX26" s="95">
        <f t="shared" si="126"/>
        <v>0</v>
      </c>
      <c r="NY26" s="95">
        <f t="shared" ref="NY26:QJ26" si="127">SUM(NY2:NY25)</f>
        <v>0</v>
      </c>
      <c r="NZ26" s="95">
        <f t="shared" si="127"/>
        <v>4477.7999999999993</v>
      </c>
      <c r="OB26" s="110"/>
    </row>
    <row r="27" spans="1:393" ht="15" thickTop="1" thickBot="1" x14ac:dyDescent="0.5"/>
    <row r="28" spans="1:393" ht="14.65" thickBot="1" x14ac:dyDescent="0.5">
      <c r="A28" s="129" t="s">
        <v>63</v>
      </c>
      <c r="B28" s="130"/>
      <c r="C28" s="130"/>
      <c r="D28" s="44">
        <f>SUM(E28:H28)</f>
        <v>23</v>
      </c>
      <c r="E28" s="45">
        <f>COUNT(E2:E25)</f>
        <v>9</v>
      </c>
      <c r="F28" s="45">
        <f>COUNT(F2:F25)</f>
        <v>8</v>
      </c>
      <c r="G28" s="45">
        <f>COUNT(G2:G25)</f>
        <v>3</v>
      </c>
      <c r="H28" s="45">
        <f>COUNT(H2:H25)</f>
        <v>3</v>
      </c>
      <c r="J28" s="20"/>
      <c r="OC28" s="11"/>
    </row>
    <row r="29" spans="1:393" ht="28.5" x14ac:dyDescent="0.45">
      <c r="A29" s="46" t="s">
        <v>64</v>
      </c>
      <c r="B29" s="131">
        <f>+Standings!A2</f>
        <v>45766.458009259259</v>
      </c>
      <c r="C29" s="131"/>
      <c r="D29" s="47">
        <f>+E26+F26+G26+H26</f>
        <v>6955.3999999999987</v>
      </c>
      <c r="E29" s="21"/>
    </row>
    <row r="30" spans="1:393" s="14" customFormat="1" x14ac:dyDescent="0.45">
      <c r="A30" s="132" t="s">
        <v>65</v>
      </c>
      <c r="B30" s="133"/>
      <c r="C30" s="59">
        <f>SUM(E26:H26)</f>
        <v>6955.3999999999987</v>
      </c>
      <c r="D30" s="22">
        <f>SUM(I26:K26)</f>
        <v>6955.4000000000015</v>
      </c>
      <c r="E30" s="23"/>
      <c r="F30" s="24"/>
      <c r="G30" s="24"/>
      <c r="H30" s="24"/>
      <c r="I30" s="24"/>
      <c r="J30" s="24"/>
      <c r="K30" s="25"/>
      <c r="L30" s="26"/>
      <c r="NP30" s="27"/>
      <c r="NQ30" s="27"/>
      <c r="NR30" s="28"/>
      <c r="NS30" s="28"/>
      <c r="NT30" s="28"/>
      <c r="NU30" s="28"/>
      <c r="NV30" s="28"/>
      <c r="NW30" s="28"/>
      <c r="NX30" s="28"/>
      <c r="NY30" s="28"/>
      <c r="NZ30" s="28"/>
      <c r="OB30" s="102"/>
    </row>
    <row r="31" spans="1:393" s="14" customFormat="1" x14ac:dyDescent="0.45">
      <c r="A31" s="134" t="s">
        <v>66</v>
      </c>
      <c r="B31" s="135"/>
      <c r="C31" s="60">
        <f>SUM(M26:NM26)</f>
        <v>6955.4000000000005</v>
      </c>
      <c r="D31" s="29">
        <f>SUM(NN26:NY26)</f>
        <v>6955.4</v>
      </c>
      <c r="E31" s="23"/>
      <c r="F31" s="24"/>
      <c r="G31" s="24"/>
      <c r="H31" s="24"/>
      <c r="I31" s="24"/>
      <c r="J31" s="24"/>
      <c r="K31" s="25"/>
      <c r="L31" s="26"/>
      <c r="NP31" s="27"/>
      <c r="NQ31" s="27"/>
      <c r="NR31" s="28"/>
      <c r="NS31" s="28"/>
      <c r="NT31" s="28"/>
      <c r="NU31" s="28"/>
      <c r="NV31" s="28"/>
      <c r="NW31" s="28"/>
      <c r="NX31" s="28"/>
      <c r="NY31" s="28"/>
      <c r="NZ31" s="28"/>
      <c r="OB31" s="102"/>
      <c r="OC31" s="30"/>
    </row>
    <row r="32" spans="1:393" x14ac:dyDescent="0.45">
      <c r="D32" s="31"/>
    </row>
    <row r="33" spans="1:106" x14ac:dyDescent="0.45">
      <c r="D33" s="31"/>
    </row>
    <row r="34" spans="1:106" ht="28.5" x14ac:dyDescent="0.45">
      <c r="A34" s="128" t="s">
        <v>189</v>
      </c>
      <c r="B34" s="128"/>
      <c r="C34" s="42" t="s">
        <v>190</v>
      </c>
      <c r="D34" s="43" t="s">
        <v>191</v>
      </c>
    </row>
    <row r="35" spans="1:106" x14ac:dyDescent="0.45">
      <c r="A35" s="126" t="s">
        <v>261</v>
      </c>
      <c r="B35" s="127"/>
      <c r="C35" s="32">
        <f>SUM(M26:AQ26)</f>
        <v>2394.9000000000005</v>
      </c>
      <c r="D35" s="9">
        <f>+C35/23</f>
        <v>104.12608695652176</v>
      </c>
      <c r="N35" s="10"/>
      <c r="DB35" s="10"/>
    </row>
    <row r="36" spans="1:106" x14ac:dyDescent="0.45">
      <c r="A36" s="126" t="s">
        <v>262</v>
      </c>
      <c r="B36" s="127"/>
      <c r="C36" s="32">
        <f>SUM(AR26:BS26)</f>
        <v>2082.9</v>
      </c>
      <c r="D36" s="9">
        <f>+C36/22</f>
        <v>94.677272727272737</v>
      </c>
      <c r="N36" s="10"/>
      <c r="DB36" s="10"/>
    </row>
    <row r="37" spans="1:106" x14ac:dyDescent="0.45">
      <c r="A37" s="126" t="s">
        <v>95</v>
      </c>
      <c r="B37" s="127"/>
      <c r="C37" s="32">
        <f>SUM(BT26:CX26)</f>
        <v>2477.6000000000004</v>
      </c>
      <c r="D37" s="9">
        <f>+C37/23</f>
        <v>107.7217391304348</v>
      </c>
      <c r="N37" s="10"/>
      <c r="DB37" s="10"/>
    </row>
    <row r="38" spans="1:106" x14ac:dyDescent="0.45">
      <c r="A38" s="126" t="s">
        <v>96</v>
      </c>
      <c r="B38" s="127"/>
      <c r="C38" s="32">
        <f>SUM(CY26:EB26)</f>
        <v>0</v>
      </c>
      <c r="D38" s="9">
        <f>+C38/23</f>
        <v>0</v>
      </c>
      <c r="N38" s="10"/>
      <c r="DB38" s="10"/>
    </row>
    <row r="39" spans="1:106" x14ac:dyDescent="0.45">
      <c r="A39" s="126" t="s">
        <v>97</v>
      </c>
      <c r="B39" s="127"/>
      <c r="C39" s="32">
        <f>SUM(EC26:FF26)</f>
        <v>0</v>
      </c>
      <c r="D39" s="9">
        <f t="shared" ref="D39:D46" si="128">+C39/$D$28</f>
        <v>0</v>
      </c>
      <c r="E39" s="33"/>
      <c r="N39" s="10"/>
      <c r="DB39" s="10"/>
    </row>
    <row r="40" spans="1:106" x14ac:dyDescent="0.45">
      <c r="A40" s="126" t="s">
        <v>98</v>
      </c>
      <c r="B40" s="127"/>
      <c r="C40" s="32">
        <f>SUM(FH26:GK26)</f>
        <v>0</v>
      </c>
      <c r="D40" s="9">
        <f t="shared" si="128"/>
        <v>0</v>
      </c>
      <c r="N40" s="10"/>
      <c r="DB40" s="10"/>
    </row>
    <row r="41" spans="1:106" x14ac:dyDescent="0.45">
      <c r="A41" s="126" t="s">
        <v>99</v>
      </c>
      <c r="B41" s="127"/>
      <c r="C41" s="32">
        <f>SUM(GL26:HP26)</f>
        <v>0</v>
      </c>
      <c r="D41" s="9">
        <f t="shared" si="128"/>
        <v>0</v>
      </c>
      <c r="N41" s="10"/>
      <c r="DB41" s="10"/>
    </row>
    <row r="42" spans="1:106" x14ac:dyDescent="0.45">
      <c r="A42" s="126" t="s">
        <v>100</v>
      </c>
      <c r="B42" s="127"/>
      <c r="C42" s="32">
        <f>SUM(HQ26:IU26)</f>
        <v>0</v>
      </c>
      <c r="D42" s="9">
        <f t="shared" si="128"/>
        <v>0</v>
      </c>
      <c r="N42" s="10"/>
      <c r="DB42" s="10"/>
    </row>
    <row r="43" spans="1:106" x14ac:dyDescent="0.45">
      <c r="A43" s="126" t="s">
        <v>101</v>
      </c>
      <c r="B43" s="127"/>
      <c r="C43" s="32">
        <f>SUM(IV26:JY26)</f>
        <v>0</v>
      </c>
      <c r="D43" s="9">
        <f t="shared" si="128"/>
        <v>0</v>
      </c>
      <c r="N43" s="10"/>
      <c r="DB43" s="10"/>
    </row>
    <row r="44" spans="1:106" x14ac:dyDescent="0.45">
      <c r="A44" s="126" t="s">
        <v>102</v>
      </c>
      <c r="B44" s="127"/>
      <c r="C44" s="32">
        <f>SUM(JZ26:LD26)</f>
        <v>0</v>
      </c>
      <c r="D44" s="9">
        <f t="shared" si="128"/>
        <v>0</v>
      </c>
      <c r="N44" s="10"/>
      <c r="DB44" s="10"/>
    </row>
    <row r="45" spans="1:106" x14ac:dyDescent="0.45">
      <c r="A45" s="126" t="s">
        <v>103</v>
      </c>
      <c r="B45" s="127"/>
      <c r="C45" s="32">
        <f>SUM(LE26:MH26)</f>
        <v>0</v>
      </c>
      <c r="D45" s="9">
        <f>+C45/$D$28</f>
        <v>0</v>
      </c>
    </row>
    <row r="46" spans="1:106" x14ac:dyDescent="0.45">
      <c r="A46" s="126" t="s">
        <v>104</v>
      </c>
      <c r="B46" s="127"/>
      <c r="C46" s="32">
        <f>SUM(MI26:NM26)</f>
        <v>0</v>
      </c>
      <c r="D46" s="9">
        <f t="shared" si="128"/>
        <v>0</v>
      </c>
    </row>
    <row r="47" spans="1:106" x14ac:dyDescent="0.45">
      <c r="A47" s="128" t="s">
        <v>233</v>
      </c>
      <c r="B47" s="128"/>
      <c r="C47" s="42">
        <f>SUM(C37:C46)</f>
        <v>2477.6000000000004</v>
      </c>
      <c r="D47" s="48">
        <f>SUM(D37:D46)</f>
        <v>107.7217391304348</v>
      </c>
    </row>
    <row r="124" spans="5:12" x14ac:dyDescent="0.45">
      <c r="E124" s="21"/>
      <c r="F124" s="21"/>
      <c r="G124" s="21"/>
      <c r="H124" s="21"/>
      <c r="I124" s="21"/>
      <c r="J124" s="21"/>
      <c r="K124" s="34"/>
      <c r="L124" s="35"/>
    </row>
    <row r="125" spans="5:12" x14ac:dyDescent="0.45">
      <c r="E125" s="21"/>
      <c r="F125" s="21"/>
      <c r="G125" s="21"/>
      <c r="H125" s="21"/>
      <c r="I125" s="21"/>
      <c r="J125" s="21"/>
      <c r="K125" s="34"/>
      <c r="L125" s="35"/>
    </row>
    <row r="126" spans="5:12" x14ac:dyDescent="0.45">
      <c r="E126" s="36"/>
      <c r="F126" s="36"/>
      <c r="G126" s="36"/>
      <c r="H126" s="36"/>
    </row>
    <row r="127" spans="5:12" x14ac:dyDescent="0.45">
      <c r="E127" s="37"/>
      <c r="F127" s="37"/>
      <c r="G127" s="37"/>
      <c r="H127" s="37"/>
    </row>
    <row r="128" spans="5:12" x14ac:dyDescent="0.45">
      <c r="E128" s="21"/>
    </row>
    <row r="129" spans="5:5" x14ac:dyDescent="0.45">
      <c r="E129" s="23"/>
    </row>
    <row r="130" spans="5:5" x14ac:dyDescent="0.45">
      <c r="E130" s="23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2:PK24">
    <sortCondition ref="C2:C24"/>
    <sortCondition ref="B2:B24"/>
  </sortState>
  <mergeCells count="18">
    <mergeCell ref="A47:B47"/>
    <mergeCell ref="A28:C28"/>
    <mergeCell ref="B29:C29"/>
    <mergeCell ref="A30:B30"/>
    <mergeCell ref="A31:B31"/>
    <mergeCell ref="A37:B37"/>
    <mergeCell ref="A34:B34"/>
    <mergeCell ref="A43:B43"/>
    <mergeCell ref="A38:B38"/>
    <mergeCell ref="A39:B39"/>
    <mergeCell ref="A40:B40"/>
    <mergeCell ref="A41:B41"/>
    <mergeCell ref="A42:B42"/>
    <mergeCell ref="A35:B35"/>
    <mergeCell ref="A36:B36"/>
    <mergeCell ref="A44:B44"/>
    <mergeCell ref="A45:B45"/>
    <mergeCell ref="A46:B46"/>
  </mergeCells>
  <phoneticPr fontId="2" type="noConversion"/>
  <pageMargins left="0.25" right="0.25" top="0.25" bottom="0.25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70D58-6B03-42CF-B603-5609EE8EDD43}">
  <dimension ref="A1:R10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R99" sqref="R99:R100"/>
    </sheetView>
  </sheetViews>
  <sheetFormatPr defaultColWidth="15.6640625" defaultRowHeight="15.75" x14ac:dyDescent="0.5"/>
  <cols>
    <col min="1" max="1" width="13.86328125" style="61" bestFit="1" customWidth="1"/>
    <col min="2" max="2" width="16" style="61" bestFit="1" customWidth="1"/>
    <col min="3" max="3" width="11.86328125" style="62" bestFit="1" customWidth="1"/>
    <col min="4" max="4" width="12.796875" style="63" customWidth="1"/>
    <col min="5" max="5" width="11.86328125" style="63" bestFit="1" customWidth="1"/>
    <col min="6" max="6" width="12.796875" style="63" customWidth="1"/>
    <col min="7" max="7" width="11.86328125" style="63" bestFit="1" customWidth="1"/>
    <col min="8" max="8" width="12.796875" style="62" customWidth="1"/>
    <col min="9" max="9" width="11.86328125" style="62" bestFit="1" customWidth="1"/>
    <col min="10" max="10" width="12.796875" style="62" customWidth="1"/>
    <col min="11" max="11" width="11.86328125" style="66" bestFit="1" customWidth="1"/>
    <col min="12" max="12" width="12.796875" style="67" customWidth="1"/>
    <col min="13" max="13" width="11.86328125" style="66" bestFit="1" customWidth="1"/>
    <col min="14" max="14" width="12.796875" style="67" customWidth="1"/>
    <col min="15" max="15" width="11.86328125" style="66" bestFit="1" customWidth="1"/>
    <col min="16" max="16" width="12.796875" style="67" customWidth="1"/>
    <col min="17" max="17" width="15.6640625" style="61"/>
    <col min="18" max="18" width="14.53125" style="61" bestFit="1" customWidth="1"/>
    <col min="19" max="16384" width="15.6640625" style="61"/>
  </cols>
  <sheetData>
    <row r="1" spans="1:16" s="117" customFormat="1" ht="36" x14ac:dyDescent="0.45">
      <c r="A1" s="114" t="s">
        <v>142</v>
      </c>
      <c r="B1" s="114" t="s">
        <v>143</v>
      </c>
      <c r="C1" s="115" t="s">
        <v>144</v>
      </c>
      <c r="D1" s="116" t="s">
        <v>226</v>
      </c>
      <c r="E1" s="116" t="s">
        <v>145</v>
      </c>
      <c r="F1" s="116" t="s">
        <v>227</v>
      </c>
      <c r="G1" s="116" t="s">
        <v>148</v>
      </c>
      <c r="H1" s="115" t="s">
        <v>228</v>
      </c>
      <c r="I1" s="116" t="s">
        <v>176</v>
      </c>
      <c r="J1" s="115" t="s">
        <v>229</v>
      </c>
      <c r="K1" s="116" t="s">
        <v>200</v>
      </c>
      <c r="L1" s="115" t="s">
        <v>230</v>
      </c>
      <c r="M1" s="116" t="s">
        <v>257</v>
      </c>
      <c r="N1" s="115" t="s">
        <v>256</v>
      </c>
      <c r="O1" s="116" t="s">
        <v>274</v>
      </c>
      <c r="P1" s="115" t="s">
        <v>258</v>
      </c>
    </row>
    <row r="2" spans="1:16" x14ac:dyDescent="0.5">
      <c r="A2" s="72" t="s">
        <v>15</v>
      </c>
      <c r="B2" s="72" t="s">
        <v>112</v>
      </c>
      <c r="C2" s="80">
        <v>106</v>
      </c>
      <c r="D2" s="73">
        <v>13.25</v>
      </c>
      <c r="E2" s="74"/>
      <c r="F2" s="73"/>
      <c r="G2" s="74"/>
      <c r="H2" s="73"/>
      <c r="I2" s="80"/>
      <c r="J2" s="75"/>
      <c r="K2" s="76"/>
      <c r="L2" s="77"/>
      <c r="M2" s="76"/>
      <c r="N2" s="77"/>
      <c r="O2" s="76"/>
      <c r="P2" s="77"/>
    </row>
    <row r="3" spans="1:16" x14ac:dyDescent="0.5">
      <c r="A3" s="72" t="s">
        <v>29</v>
      </c>
      <c r="B3" s="72" t="s">
        <v>30</v>
      </c>
      <c r="C3" s="80">
        <v>198.80000000000004</v>
      </c>
      <c r="D3" s="73">
        <v>24.850000000000005</v>
      </c>
      <c r="E3" s="74">
        <v>411.50000000000017</v>
      </c>
      <c r="F3" s="73">
        <v>34.291666666666679</v>
      </c>
      <c r="G3" s="74">
        <v>2029.0000000000009</v>
      </c>
      <c r="H3" s="73">
        <v>169.0833333333334</v>
      </c>
      <c r="I3" s="80">
        <v>775.49999999999966</v>
      </c>
      <c r="J3" s="75">
        <v>64.624999999999972</v>
      </c>
      <c r="K3" s="76">
        <v>2702.8</v>
      </c>
      <c r="L3" s="77">
        <v>225.23333333333335</v>
      </c>
      <c r="M3" s="76">
        <v>2567.1000000000004</v>
      </c>
      <c r="N3" s="77">
        <v>256.71000000000004</v>
      </c>
      <c r="O3" s="76"/>
      <c r="P3" s="77"/>
    </row>
    <row r="4" spans="1:16" x14ac:dyDescent="0.5">
      <c r="A4" s="72" t="s">
        <v>71</v>
      </c>
      <c r="B4" s="72" t="s">
        <v>72</v>
      </c>
      <c r="C4" s="80">
        <v>2227.1000000000013</v>
      </c>
      <c r="D4" s="73">
        <v>278.38750000000016</v>
      </c>
      <c r="E4" s="74">
        <v>1658.1000000000001</v>
      </c>
      <c r="F4" s="73">
        <v>138.17500000000001</v>
      </c>
      <c r="G4" s="74"/>
      <c r="H4" s="73"/>
      <c r="I4" s="80"/>
      <c r="J4" s="75"/>
      <c r="K4" s="76"/>
      <c r="L4" s="77"/>
      <c r="M4" s="76"/>
      <c r="N4" s="77"/>
      <c r="O4" s="76"/>
      <c r="P4" s="77"/>
    </row>
    <row r="5" spans="1:16" x14ac:dyDescent="0.5">
      <c r="A5" s="72" t="str">
        <f>+Standings!A18</f>
        <v>Tamara</v>
      </c>
      <c r="B5" s="72" t="str">
        <f>+Standings!B18</f>
        <v>Baysinger</v>
      </c>
      <c r="C5" s="80"/>
      <c r="D5" s="73"/>
      <c r="E5" s="74"/>
      <c r="F5" s="73"/>
      <c r="G5" s="74"/>
      <c r="H5" s="73"/>
      <c r="I5" s="80"/>
      <c r="J5" s="75"/>
      <c r="K5" s="76"/>
      <c r="L5" s="77"/>
      <c r="M5" s="76">
        <v>146.19999999999999</v>
      </c>
      <c r="N5" s="77">
        <f>+M5/10</f>
        <v>14.62</v>
      </c>
      <c r="O5" s="76">
        <f>+'Miles Logged'!E2</f>
        <v>436.6</v>
      </c>
      <c r="P5" s="77">
        <f>+O5/3</f>
        <v>145.53333333333333</v>
      </c>
    </row>
    <row r="6" spans="1:16" x14ac:dyDescent="0.5">
      <c r="A6" s="72" t="s">
        <v>177</v>
      </c>
      <c r="B6" s="72" t="s">
        <v>178</v>
      </c>
      <c r="C6" s="80"/>
      <c r="D6" s="73"/>
      <c r="E6" s="74"/>
      <c r="F6" s="73"/>
      <c r="G6" s="74"/>
      <c r="H6" s="75"/>
      <c r="I6" s="80">
        <v>916.00000000000091</v>
      </c>
      <c r="J6" s="75">
        <v>76.333333333333414</v>
      </c>
      <c r="K6" s="76"/>
      <c r="L6" s="77"/>
      <c r="M6" s="76"/>
      <c r="N6" s="77"/>
      <c r="O6" s="76"/>
      <c r="P6" s="77"/>
    </row>
    <row r="7" spans="1:16" x14ac:dyDescent="0.5">
      <c r="A7" s="72" t="s">
        <v>67</v>
      </c>
      <c r="B7" s="72" t="s">
        <v>68</v>
      </c>
      <c r="C7" s="80">
        <v>184.3</v>
      </c>
      <c r="D7" s="73">
        <v>23.037500000000001</v>
      </c>
      <c r="E7" s="74">
        <v>28.3</v>
      </c>
      <c r="F7" s="73">
        <v>2.3583333333333334</v>
      </c>
      <c r="G7" s="74"/>
      <c r="H7" s="73"/>
      <c r="I7" s="80"/>
      <c r="J7" s="75"/>
      <c r="K7" s="76"/>
      <c r="L7" s="77"/>
      <c r="M7" s="76"/>
      <c r="N7" s="77"/>
      <c r="O7" s="76"/>
      <c r="P7" s="77"/>
    </row>
    <row r="8" spans="1:16" x14ac:dyDescent="0.5">
      <c r="A8" s="72" t="s">
        <v>267</v>
      </c>
      <c r="B8" s="72" t="s">
        <v>268</v>
      </c>
      <c r="C8" s="80"/>
      <c r="D8" s="73"/>
      <c r="E8" s="74"/>
      <c r="F8" s="73"/>
      <c r="G8" s="74"/>
      <c r="H8" s="73"/>
      <c r="I8" s="80"/>
      <c r="J8" s="75"/>
      <c r="K8" s="76"/>
      <c r="L8" s="77"/>
      <c r="M8" s="76"/>
      <c r="N8" s="77"/>
      <c r="O8" s="76">
        <f>+'Miles Logged'!E3</f>
        <v>131.69999999999999</v>
      </c>
      <c r="P8" s="77">
        <f>+O8/3</f>
        <v>43.9</v>
      </c>
    </row>
    <row r="9" spans="1:16" x14ac:dyDescent="0.5">
      <c r="A9" s="72" t="s">
        <v>113</v>
      </c>
      <c r="B9" s="72" t="s">
        <v>114</v>
      </c>
      <c r="C9" s="80">
        <v>592.00000000000023</v>
      </c>
      <c r="D9" s="73">
        <v>74.000000000000028</v>
      </c>
      <c r="E9" s="74"/>
      <c r="F9" s="73"/>
      <c r="G9" s="74"/>
      <c r="H9" s="73"/>
      <c r="I9" s="80"/>
      <c r="J9" s="75"/>
      <c r="K9" s="76"/>
      <c r="L9" s="77"/>
      <c r="M9" s="76"/>
      <c r="N9" s="77"/>
      <c r="O9" s="76"/>
      <c r="P9" s="77"/>
    </row>
    <row r="10" spans="1:16" x14ac:dyDescent="0.5">
      <c r="A10" s="79" t="s">
        <v>201</v>
      </c>
      <c r="B10" s="79" t="s">
        <v>202</v>
      </c>
      <c r="C10" s="80"/>
      <c r="D10" s="73"/>
      <c r="E10" s="74"/>
      <c r="F10" s="73"/>
      <c r="G10" s="74"/>
      <c r="H10" s="73"/>
      <c r="I10" s="80"/>
      <c r="J10" s="75"/>
      <c r="K10" s="76"/>
      <c r="L10" s="77"/>
      <c r="M10" s="76">
        <v>42.3</v>
      </c>
      <c r="N10" s="77">
        <v>4.2299999999999995</v>
      </c>
      <c r="O10" s="76"/>
      <c r="P10" s="77"/>
    </row>
    <row r="11" spans="1:16" x14ac:dyDescent="0.5">
      <c r="A11" s="72" t="s">
        <v>25</v>
      </c>
      <c r="B11" s="72" t="s">
        <v>167</v>
      </c>
      <c r="C11" s="80"/>
      <c r="D11" s="73"/>
      <c r="E11" s="74"/>
      <c r="F11" s="73"/>
      <c r="G11" s="74">
        <v>81.599999999999994</v>
      </c>
      <c r="H11" s="73">
        <v>6.8</v>
      </c>
      <c r="I11" s="80"/>
      <c r="J11" s="75"/>
      <c r="K11" s="76"/>
      <c r="L11" s="77"/>
      <c r="M11" s="76"/>
      <c r="N11" s="77"/>
      <c r="O11" s="76"/>
      <c r="P11" s="77"/>
    </row>
    <row r="12" spans="1:16" x14ac:dyDescent="0.5">
      <c r="A12" s="72" t="s">
        <v>147</v>
      </c>
      <c r="B12" s="72" t="s">
        <v>36</v>
      </c>
      <c r="C12" s="80"/>
      <c r="D12" s="73"/>
      <c r="E12" s="74"/>
      <c r="F12" s="73"/>
      <c r="G12" s="74">
        <v>538.29999999999916</v>
      </c>
      <c r="H12" s="73">
        <v>44.858333333333263</v>
      </c>
      <c r="I12" s="80">
        <v>615.49999999999886</v>
      </c>
      <c r="J12" s="75">
        <v>51.291666666666572</v>
      </c>
      <c r="K12" s="76">
        <v>935.2</v>
      </c>
      <c r="L12" s="77">
        <v>77.933333333333337</v>
      </c>
      <c r="M12" s="76">
        <v>1687.6000000000008</v>
      </c>
      <c r="N12" s="77">
        <v>168.76000000000008</v>
      </c>
      <c r="O12" s="76">
        <f>+'Miles Logged'!F4</f>
        <v>308.69999999999976</v>
      </c>
      <c r="P12" s="77">
        <f>+O12/3</f>
        <v>102.89999999999992</v>
      </c>
    </row>
    <row r="13" spans="1:16" x14ac:dyDescent="0.5">
      <c r="A13" s="72" t="s">
        <v>115</v>
      </c>
      <c r="B13" s="72" t="s">
        <v>36</v>
      </c>
      <c r="C13" s="80">
        <v>810.20000000000016</v>
      </c>
      <c r="D13" s="73">
        <v>101.27500000000002</v>
      </c>
      <c r="E13" s="74">
        <v>2061.0999999999995</v>
      </c>
      <c r="F13" s="73">
        <v>171.7583333333333</v>
      </c>
      <c r="G13" s="74">
        <v>1503.899999999999</v>
      </c>
      <c r="H13" s="73">
        <v>125.32499999999992</v>
      </c>
      <c r="I13" s="80">
        <v>1396.3999999999996</v>
      </c>
      <c r="J13" s="75">
        <v>116.36666666666663</v>
      </c>
      <c r="K13" s="76">
        <v>1697.5</v>
      </c>
      <c r="L13" s="77">
        <v>141.45833333333334</v>
      </c>
      <c r="M13" s="76">
        <v>1387.9999999999995</v>
      </c>
      <c r="N13" s="77">
        <v>138.79999999999995</v>
      </c>
      <c r="O13" s="76">
        <f>+'Miles Logged'!E5</f>
        <v>500.9</v>
      </c>
      <c r="P13" s="77">
        <f>+O13/3</f>
        <v>166.96666666666667</v>
      </c>
    </row>
    <row r="14" spans="1:16" x14ac:dyDescent="0.5">
      <c r="A14" s="78" t="s">
        <v>34</v>
      </c>
      <c r="B14" s="78" t="s">
        <v>35</v>
      </c>
      <c r="C14" s="80"/>
      <c r="D14" s="73"/>
      <c r="E14" s="74">
        <v>9.8000000000000007</v>
      </c>
      <c r="F14" s="73">
        <v>0.81666666666666676</v>
      </c>
      <c r="G14" s="74"/>
      <c r="H14" s="73"/>
      <c r="I14" s="80"/>
      <c r="J14" s="75"/>
      <c r="K14" s="76"/>
      <c r="L14" s="77"/>
      <c r="M14" s="76"/>
      <c r="N14" s="77"/>
      <c r="O14" s="76"/>
      <c r="P14" s="77"/>
    </row>
    <row r="15" spans="1:16" x14ac:dyDescent="0.5">
      <c r="A15" s="72" t="s">
        <v>116</v>
      </c>
      <c r="B15" s="72" t="s">
        <v>117</v>
      </c>
      <c r="C15" s="80">
        <v>12</v>
      </c>
      <c r="D15" s="73">
        <v>1.5</v>
      </c>
      <c r="E15" s="74"/>
      <c r="F15" s="73"/>
      <c r="G15" s="74"/>
      <c r="H15" s="73"/>
      <c r="I15" s="80"/>
      <c r="J15" s="75"/>
      <c r="K15" s="76"/>
      <c r="L15" s="77"/>
      <c r="M15" s="76"/>
      <c r="N15" s="77"/>
      <c r="O15" s="76"/>
      <c r="P15" s="77"/>
    </row>
    <row r="16" spans="1:16" x14ac:dyDescent="0.5">
      <c r="A16" s="72" t="s">
        <v>73</v>
      </c>
      <c r="B16" s="72" t="s">
        <v>74</v>
      </c>
      <c r="C16" s="80">
        <v>538.9</v>
      </c>
      <c r="D16" s="73">
        <v>67.362499999999997</v>
      </c>
      <c r="E16" s="74">
        <v>494.7</v>
      </c>
      <c r="F16" s="73">
        <v>41.225000000000001</v>
      </c>
      <c r="G16" s="74">
        <v>679.3000000000003</v>
      </c>
      <c r="H16" s="73">
        <v>56.608333333333356</v>
      </c>
      <c r="I16" s="80"/>
      <c r="J16" s="75"/>
      <c r="K16" s="76"/>
      <c r="L16" s="77"/>
      <c r="M16" s="76"/>
      <c r="N16" s="77"/>
      <c r="O16" s="76"/>
      <c r="P16" s="77"/>
    </row>
    <row r="17" spans="1:16" x14ac:dyDescent="0.5">
      <c r="A17" s="72" t="s">
        <v>184</v>
      </c>
      <c r="B17" s="72" t="s">
        <v>187</v>
      </c>
      <c r="C17" s="80"/>
      <c r="D17" s="73"/>
      <c r="E17" s="74"/>
      <c r="F17" s="73"/>
      <c r="G17" s="74"/>
      <c r="H17" s="73"/>
      <c r="I17" s="80"/>
      <c r="J17" s="75"/>
      <c r="K17" s="76">
        <v>223.1</v>
      </c>
      <c r="L17" s="77">
        <v>18.591666666666665</v>
      </c>
      <c r="M17" s="76">
        <v>104.9</v>
      </c>
      <c r="N17" s="77">
        <v>10.49</v>
      </c>
      <c r="O17" s="76"/>
      <c r="P17" s="77"/>
    </row>
    <row r="18" spans="1:16" x14ac:dyDescent="0.5">
      <c r="A18" s="72" t="s">
        <v>184</v>
      </c>
      <c r="B18" s="72" t="s">
        <v>150</v>
      </c>
      <c r="C18" s="80"/>
      <c r="D18" s="73"/>
      <c r="E18" s="74"/>
      <c r="F18" s="73"/>
      <c r="G18" s="74"/>
      <c r="H18" s="73"/>
      <c r="I18" s="80"/>
      <c r="J18" s="75"/>
      <c r="K18" s="76"/>
      <c r="L18" s="77"/>
      <c r="M18" s="76"/>
      <c r="N18" s="77"/>
      <c r="O18" s="76">
        <f>+'Miles Logged'!F6</f>
        <v>479.30000000000013</v>
      </c>
      <c r="P18" s="77">
        <f>+O18/3</f>
        <v>159.76666666666671</v>
      </c>
    </row>
    <row r="19" spans="1:16" x14ac:dyDescent="0.5">
      <c r="A19" s="72" t="s">
        <v>149</v>
      </c>
      <c r="B19" s="72" t="s">
        <v>150</v>
      </c>
      <c r="C19" s="80"/>
      <c r="D19" s="73"/>
      <c r="E19" s="74"/>
      <c r="F19" s="73"/>
      <c r="G19" s="74">
        <v>1739.5000000000005</v>
      </c>
      <c r="H19" s="73">
        <v>144.95833333333337</v>
      </c>
      <c r="I19" s="80">
        <v>1872.3999999999987</v>
      </c>
      <c r="J19" s="75">
        <v>156.03333333333322</v>
      </c>
      <c r="K19" s="76">
        <v>1511.1</v>
      </c>
      <c r="L19" s="77">
        <v>125.925</v>
      </c>
      <c r="M19" s="76">
        <v>1545.1999999999978</v>
      </c>
      <c r="N19" s="77">
        <v>154.51999999999978</v>
      </c>
      <c r="O19" s="76">
        <f>+'Miles Logged'!F7</f>
        <v>429.89999999999992</v>
      </c>
      <c r="P19" s="77">
        <f>+O19/3</f>
        <v>143.29999999999998</v>
      </c>
    </row>
    <row r="20" spans="1:16" x14ac:dyDescent="0.5">
      <c r="A20" s="72" t="s">
        <v>31</v>
      </c>
      <c r="B20" s="72" t="s">
        <v>169</v>
      </c>
      <c r="C20" s="80">
        <v>281.90000000000003</v>
      </c>
      <c r="D20" s="73">
        <v>35.237500000000004</v>
      </c>
      <c r="E20" s="74">
        <v>111.99999999999999</v>
      </c>
      <c r="F20" s="73">
        <v>9.3333333333333321</v>
      </c>
      <c r="G20" s="74">
        <v>594.70000000000005</v>
      </c>
      <c r="H20" s="73">
        <v>49.558333333333337</v>
      </c>
      <c r="I20" s="80">
        <v>771.00000000000034</v>
      </c>
      <c r="J20" s="75">
        <v>64.250000000000028</v>
      </c>
      <c r="K20" s="76"/>
      <c r="L20" s="77"/>
      <c r="M20" s="76">
        <v>721.60000000000025</v>
      </c>
      <c r="N20" s="77">
        <v>72.160000000000025</v>
      </c>
      <c r="O20" s="76"/>
      <c r="P20" s="77"/>
    </row>
    <row r="21" spans="1:16" x14ac:dyDescent="0.5">
      <c r="A21" s="78" t="s">
        <v>37</v>
      </c>
      <c r="B21" s="78" t="s">
        <v>38</v>
      </c>
      <c r="C21" s="80"/>
      <c r="D21" s="73"/>
      <c r="E21" s="74">
        <v>830.2</v>
      </c>
      <c r="F21" s="73">
        <v>69.183333333333337</v>
      </c>
      <c r="G21" s="74"/>
      <c r="H21" s="73"/>
      <c r="I21" s="80"/>
      <c r="J21" s="75"/>
      <c r="K21" s="76"/>
      <c r="L21" s="77"/>
      <c r="M21" s="76"/>
      <c r="N21" s="77"/>
      <c r="O21" s="76"/>
      <c r="P21" s="77"/>
    </row>
    <row r="22" spans="1:16" x14ac:dyDescent="0.5">
      <c r="A22" s="72" t="s">
        <v>67</v>
      </c>
      <c r="B22" s="72" t="s">
        <v>118</v>
      </c>
      <c r="C22" s="80">
        <v>97.6</v>
      </c>
      <c r="D22" s="73">
        <v>12.2</v>
      </c>
      <c r="E22" s="74"/>
      <c r="F22" s="73"/>
      <c r="G22" s="74"/>
      <c r="H22" s="73"/>
      <c r="I22" s="80"/>
      <c r="J22" s="75"/>
      <c r="K22" s="76"/>
      <c r="L22" s="77"/>
      <c r="M22" s="76"/>
      <c r="N22" s="77"/>
      <c r="O22" s="76"/>
      <c r="P22" s="77"/>
    </row>
    <row r="23" spans="1:16" x14ac:dyDescent="0.5">
      <c r="A23" s="72" t="s">
        <v>31</v>
      </c>
      <c r="B23" s="72" t="s">
        <v>119</v>
      </c>
      <c r="C23" s="80">
        <v>433.90000000000003</v>
      </c>
      <c r="D23" s="73">
        <v>54.237500000000004</v>
      </c>
      <c r="E23" s="74"/>
      <c r="F23" s="73"/>
      <c r="G23" s="74"/>
      <c r="H23" s="73"/>
      <c r="I23" s="80"/>
      <c r="J23" s="75"/>
      <c r="K23" s="76"/>
      <c r="L23" s="77"/>
      <c r="M23" s="76"/>
      <c r="N23" s="77"/>
      <c r="O23" s="76"/>
      <c r="P23" s="77"/>
    </row>
    <row r="24" spans="1:16" x14ac:dyDescent="0.5">
      <c r="A24" s="72" t="s">
        <v>269</v>
      </c>
      <c r="B24" s="72" t="s">
        <v>270</v>
      </c>
      <c r="C24" s="80"/>
      <c r="D24" s="73"/>
      <c r="E24" s="74"/>
      <c r="F24" s="73"/>
      <c r="G24" s="74"/>
      <c r="H24" s="73"/>
      <c r="I24" s="80"/>
      <c r="J24" s="75"/>
      <c r="K24" s="76"/>
      <c r="L24" s="77"/>
      <c r="M24" s="76"/>
      <c r="N24" s="77"/>
      <c r="O24" s="76">
        <f>+'Miles Logged'!F8</f>
        <v>63</v>
      </c>
      <c r="P24" s="77">
        <f>+O24/3</f>
        <v>21</v>
      </c>
    </row>
    <row r="25" spans="1:16" x14ac:dyDescent="0.5">
      <c r="A25" s="72" t="s">
        <v>75</v>
      </c>
      <c r="B25" s="72" t="s">
        <v>76</v>
      </c>
      <c r="C25" s="80">
        <v>617.20000000000005</v>
      </c>
      <c r="D25" s="73">
        <v>77.150000000000006</v>
      </c>
      <c r="E25" s="74">
        <v>1188.0999999999997</v>
      </c>
      <c r="F25" s="73">
        <v>99.008333333333312</v>
      </c>
      <c r="G25" s="74">
        <v>755.9000000000002</v>
      </c>
      <c r="H25" s="73">
        <v>62.991666666666681</v>
      </c>
      <c r="I25" s="80">
        <v>1017.7999999999997</v>
      </c>
      <c r="J25" s="75">
        <v>84.816666666666649</v>
      </c>
      <c r="K25" s="76">
        <v>424.8</v>
      </c>
      <c r="L25" s="77">
        <v>35.4</v>
      </c>
      <c r="M25" s="76">
        <v>270.09999999999997</v>
      </c>
      <c r="N25" s="77">
        <v>27.009999999999998</v>
      </c>
      <c r="O25" s="76"/>
      <c r="P25" s="77"/>
    </row>
    <row r="26" spans="1:16" x14ac:dyDescent="0.5">
      <c r="A26" s="72" t="s">
        <v>192</v>
      </c>
      <c r="B26" s="72" t="s">
        <v>193</v>
      </c>
      <c r="C26" s="80"/>
      <c r="D26" s="73"/>
      <c r="E26" s="74"/>
      <c r="F26" s="73"/>
      <c r="G26" s="74"/>
      <c r="H26" s="73"/>
      <c r="I26" s="80"/>
      <c r="J26" s="75"/>
      <c r="K26" s="76">
        <v>6.4</v>
      </c>
      <c r="L26" s="77">
        <v>0.53333333333333333</v>
      </c>
      <c r="M26" s="76">
        <v>11.3</v>
      </c>
      <c r="N26" s="77">
        <v>1.1300000000000001</v>
      </c>
      <c r="O26" s="76">
        <f>+'Miles Logged'!G9</f>
        <v>114.90000000000002</v>
      </c>
      <c r="P26" s="77">
        <f>+O26/3</f>
        <v>38.300000000000004</v>
      </c>
    </row>
    <row r="27" spans="1:16" x14ac:dyDescent="0.5">
      <c r="A27" s="72" t="s">
        <v>13</v>
      </c>
      <c r="B27" s="72" t="s">
        <v>14</v>
      </c>
      <c r="C27" s="80">
        <v>2053.5999999999985</v>
      </c>
      <c r="D27" s="73">
        <v>256.69999999999982</v>
      </c>
      <c r="E27" s="74">
        <v>2252.6999999999994</v>
      </c>
      <c r="F27" s="73">
        <v>187.72499999999994</v>
      </c>
      <c r="G27" s="74">
        <v>1794.7000000000019</v>
      </c>
      <c r="H27" s="73">
        <v>149.55833333333348</v>
      </c>
      <c r="I27" s="80">
        <v>2467.4999999999991</v>
      </c>
      <c r="J27" s="75">
        <v>205.62499999999991</v>
      </c>
      <c r="K27" s="76">
        <v>2207.1999999999998</v>
      </c>
      <c r="L27" s="77">
        <v>183.93333333333331</v>
      </c>
      <c r="M27" s="76">
        <v>2165.4999999999973</v>
      </c>
      <c r="N27" s="77">
        <v>216.54999999999973</v>
      </c>
      <c r="O27" s="76">
        <f>+'Miles Logged'!E10</f>
        <v>482.09999999999997</v>
      </c>
      <c r="P27" s="77">
        <f>+O27/3</f>
        <v>160.69999999999999</v>
      </c>
    </row>
    <row r="28" spans="1:16" x14ac:dyDescent="0.5">
      <c r="A28" s="72" t="s">
        <v>69</v>
      </c>
      <c r="B28" s="72" t="s">
        <v>70</v>
      </c>
      <c r="C28" s="80">
        <v>646.09999999999991</v>
      </c>
      <c r="D28" s="73">
        <v>80.762499999999989</v>
      </c>
      <c r="E28" s="74">
        <v>1015.2999999999997</v>
      </c>
      <c r="F28" s="73">
        <v>84.608333333333306</v>
      </c>
      <c r="G28" s="74">
        <v>289.7</v>
      </c>
      <c r="H28" s="73">
        <v>24.141666666666666</v>
      </c>
      <c r="I28" s="80">
        <v>593.50000000000023</v>
      </c>
      <c r="J28" s="75">
        <v>49.45833333333335</v>
      </c>
      <c r="K28" s="76">
        <v>1346.3</v>
      </c>
      <c r="L28" s="77">
        <v>112.19166666666666</v>
      </c>
      <c r="M28" s="76">
        <v>452.8</v>
      </c>
      <c r="N28" s="77">
        <v>45.28</v>
      </c>
      <c r="O28" s="76">
        <f>+'Miles Logged'!E11</f>
        <v>349.20000000000005</v>
      </c>
      <c r="P28" s="77">
        <f>+O28/3</f>
        <v>116.40000000000002</v>
      </c>
    </row>
    <row r="29" spans="1:16" x14ac:dyDescent="0.5">
      <c r="A29" s="79" t="s">
        <v>204</v>
      </c>
      <c r="B29" s="79" t="s">
        <v>70</v>
      </c>
      <c r="C29" s="80"/>
      <c r="D29" s="73"/>
      <c r="E29" s="74"/>
      <c r="F29" s="73"/>
      <c r="G29" s="74"/>
      <c r="H29" s="73"/>
      <c r="I29" s="80"/>
      <c r="J29" s="75"/>
      <c r="K29" s="76"/>
      <c r="L29" s="77"/>
      <c r="M29" s="76">
        <v>111.60000000000001</v>
      </c>
      <c r="N29" s="77">
        <v>11.16</v>
      </c>
      <c r="O29" s="76">
        <f>+'Miles Logged'!H12</f>
        <v>159.69999999999996</v>
      </c>
      <c r="P29" s="77">
        <f>+O29/3</f>
        <v>53.23333333333332</v>
      </c>
    </row>
    <row r="30" spans="1:16" x14ac:dyDescent="0.5">
      <c r="A30" s="79" t="s">
        <v>255</v>
      </c>
      <c r="B30" s="79" t="s">
        <v>70</v>
      </c>
      <c r="C30" s="80"/>
      <c r="D30" s="73"/>
      <c r="E30" s="74"/>
      <c r="F30" s="73"/>
      <c r="G30" s="74"/>
      <c r="H30" s="73"/>
      <c r="I30" s="80"/>
      <c r="J30" s="75"/>
      <c r="K30" s="76"/>
      <c r="L30" s="77"/>
      <c r="M30" s="76">
        <v>110.6</v>
      </c>
      <c r="N30" s="77">
        <f>+M30/10</f>
        <v>11.059999999999999</v>
      </c>
      <c r="O30" s="76">
        <f>+'Miles Logged'!H13</f>
        <v>216.70000000000002</v>
      </c>
      <c r="P30" s="77">
        <f>+O30/3</f>
        <v>72.233333333333334</v>
      </c>
    </row>
    <row r="31" spans="1:16" x14ac:dyDescent="0.5">
      <c r="A31" s="72" t="s">
        <v>77</v>
      </c>
      <c r="B31" s="72" t="s">
        <v>70</v>
      </c>
      <c r="C31" s="80">
        <v>133.69999999999999</v>
      </c>
      <c r="D31" s="73">
        <v>16.712499999999999</v>
      </c>
      <c r="E31" s="74">
        <v>164</v>
      </c>
      <c r="F31" s="73">
        <v>13.666666666666666</v>
      </c>
      <c r="G31" s="74"/>
      <c r="H31" s="73"/>
      <c r="I31" s="80"/>
      <c r="J31" s="75"/>
      <c r="K31" s="76"/>
      <c r="L31" s="77"/>
      <c r="M31" s="76"/>
      <c r="N31" s="77"/>
      <c r="O31" s="76"/>
      <c r="P31" s="77"/>
    </row>
    <row r="32" spans="1:16" x14ac:dyDescent="0.5">
      <c r="A32" s="72" t="s">
        <v>93</v>
      </c>
      <c r="B32" s="72" t="s">
        <v>94</v>
      </c>
      <c r="C32" s="80">
        <v>104.69999999999999</v>
      </c>
      <c r="D32" s="73">
        <v>13.087499999999999</v>
      </c>
      <c r="E32" s="74">
        <v>252.7</v>
      </c>
      <c r="F32" s="73">
        <v>21.058333333333334</v>
      </c>
      <c r="G32" s="74"/>
      <c r="H32" s="73"/>
      <c r="I32" s="80"/>
      <c r="J32" s="75"/>
      <c r="K32" s="76"/>
      <c r="L32" s="77"/>
      <c r="M32" s="76"/>
      <c r="N32" s="77"/>
      <c r="O32" s="76"/>
      <c r="P32" s="77"/>
    </row>
    <row r="33" spans="1:16" x14ac:dyDescent="0.5">
      <c r="A33" s="72" t="s">
        <v>168</v>
      </c>
      <c r="B33" s="72" t="s">
        <v>164</v>
      </c>
      <c r="C33" s="80"/>
      <c r="D33" s="73"/>
      <c r="E33" s="74"/>
      <c r="F33" s="73"/>
      <c r="G33" s="74">
        <v>202.69999999999996</v>
      </c>
      <c r="H33" s="73">
        <v>16.891666666666662</v>
      </c>
      <c r="I33" s="80"/>
      <c r="J33" s="75"/>
      <c r="K33" s="76"/>
      <c r="L33" s="77"/>
      <c r="M33" s="76"/>
      <c r="N33" s="77"/>
      <c r="O33" s="76"/>
      <c r="P33" s="77"/>
    </row>
    <row r="34" spans="1:16" x14ac:dyDescent="0.5">
      <c r="A34" s="72" t="s">
        <v>23</v>
      </c>
      <c r="B34" s="72" t="s">
        <v>24</v>
      </c>
      <c r="C34" s="80">
        <v>764.3000000000003</v>
      </c>
      <c r="D34" s="73">
        <v>95.537500000000037</v>
      </c>
      <c r="E34" s="74">
        <v>1015.9000000000004</v>
      </c>
      <c r="F34" s="73">
        <v>84.658333333333374</v>
      </c>
      <c r="G34" s="74">
        <v>962.6999999999997</v>
      </c>
      <c r="H34" s="73">
        <v>80.22499999999998</v>
      </c>
      <c r="I34" s="80">
        <v>842.60000000000036</v>
      </c>
      <c r="J34" s="75">
        <v>70.216666666666697</v>
      </c>
      <c r="K34" s="76"/>
      <c r="L34" s="77"/>
      <c r="M34" s="76"/>
      <c r="N34" s="77"/>
      <c r="O34" s="76"/>
      <c r="P34" s="77"/>
    </row>
    <row r="35" spans="1:16" x14ac:dyDescent="0.5">
      <c r="A35" s="72" t="s">
        <v>170</v>
      </c>
      <c r="B35" s="72" t="s">
        <v>39</v>
      </c>
      <c r="C35" s="80">
        <v>1703.999999999998</v>
      </c>
      <c r="D35" s="73">
        <v>212.99999999999974</v>
      </c>
      <c r="E35" s="74">
        <v>3835.5000000000009</v>
      </c>
      <c r="F35" s="73">
        <v>319.62500000000006</v>
      </c>
      <c r="G35" s="74">
        <v>3399</v>
      </c>
      <c r="H35" s="73">
        <v>283.25</v>
      </c>
      <c r="I35" s="80">
        <v>3332.3999999999996</v>
      </c>
      <c r="J35" s="75">
        <v>277.7</v>
      </c>
      <c r="K35" s="76">
        <v>1796.2</v>
      </c>
      <c r="L35" s="77">
        <v>149.68333333333334</v>
      </c>
      <c r="M35" s="76">
        <v>1971.6999999999991</v>
      </c>
      <c r="N35" s="77">
        <v>197.1699999999999</v>
      </c>
      <c r="O35" s="76">
        <f>+'Miles Logged'!G14</f>
        <v>466.2999999999999</v>
      </c>
      <c r="P35" s="77">
        <f>+O35/3</f>
        <v>155.43333333333331</v>
      </c>
    </row>
    <row r="36" spans="1:16" x14ac:dyDescent="0.5">
      <c r="A36" s="72" t="s">
        <v>171</v>
      </c>
      <c r="B36" s="72" t="s">
        <v>39</v>
      </c>
      <c r="C36" s="80"/>
      <c r="D36" s="73"/>
      <c r="E36" s="74"/>
      <c r="F36" s="73"/>
      <c r="G36" s="74"/>
      <c r="H36" s="75"/>
      <c r="I36" s="80">
        <v>1433.900000000001</v>
      </c>
      <c r="J36" s="75">
        <v>119.49166666666675</v>
      </c>
      <c r="K36" s="76">
        <v>1229.5</v>
      </c>
      <c r="L36" s="77">
        <v>102.45833333333333</v>
      </c>
      <c r="M36" s="76">
        <v>1602.5</v>
      </c>
      <c r="N36" s="77">
        <v>160.25</v>
      </c>
      <c r="O36" s="76">
        <f>+'Miles Logged'!G15</f>
        <v>249.49999999999997</v>
      </c>
      <c r="P36" s="77">
        <f>+O36/3</f>
        <v>83.166666666666657</v>
      </c>
    </row>
    <row r="37" spans="1:16" x14ac:dyDescent="0.5">
      <c r="A37" s="72" t="s">
        <v>120</v>
      </c>
      <c r="B37" s="72" t="s">
        <v>121</v>
      </c>
      <c r="C37" s="80">
        <v>157.9</v>
      </c>
      <c r="D37" s="73">
        <v>19.737500000000001</v>
      </c>
      <c r="E37" s="74"/>
      <c r="F37" s="73"/>
      <c r="G37" s="74">
        <v>282.2000000000001</v>
      </c>
      <c r="H37" s="73">
        <v>23.516666666666676</v>
      </c>
      <c r="I37" s="80">
        <v>314.5</v>
      </c>
      <c r="J37" s="75">
        <v>26.208333333333332</v>
      </c>
      <c r="K37" s="76"/>
      <c r="L37" s="77"/>
      <c r="M37" s="76"/>
      <c r="N37" s="77"/>
      <c r="O37" s="76"/>
      <c r="P37" s="77"/>
    </row>
    <row r="38" spans="1:16" x14ac:dyDescent="0.5">
      <c r="A38" s="72" t="s">
        <v>122</v>
      </c>
      <c r="B38" s="72" t="s">
        <v>123</v>
      </c>
      <c r="C38" s="80">
        <v>195</v>
      </c>
      <c r="D38" s="73">
        <v>24.375</v>
      </c>
      <c r="E38" s="74"/>
      <c r="F38" s="73"/>
      <c r="G38" s="74"/>
      <c r="H38" s="73"/>
      <c r="I38" s="80"/>
      <c r="J38" s="75"/>
      <c r="K38" s="76"/>
      <c r="L38" s="77"/>
      <c r="M38" s="76"/>
      <c r="N38" s="77"/>
      <c r="O38" s="76"/>
      <c r="P38" s="77"/>
    </row>
    <row r="39" spans="1:16" x14ac:dyDescent="0.5">
      <c r="A39" s="72" t="s">
        <v>124</v>
      </c>
      <c r="B39" s="72" t="s">
        <v>125</v>
      </c>
      <c r="C39" s="80">
        <v>103.30000000000003</v>
      </c>
      <c r="D39" s="73">
        <v>12.912500000000003</v>
      </c>
      <c r="E39" s="74"/>
      <c r="F39" s="73"/>
      <c r="G39" s="74"/>
      <c r="H39" s="73"/>
      <c r="I39" s="80"/>
      <c r="J39" s="75"/>
      <c r="K39" s="76"/>
      <c r="L39" s="77"/>
      <c r="M39" s="76"/>
      <c r="N39" s="77"/>
      <c r="O39" s="76"/>
      <c r="P39" s="77"/>
    </row>
    <row r="40" spans="1:16" x14ac:dyDescent="0.5">
      <c r="A40" s="78" t="s">
        <v>78</v>
      </c>
      <c r="B40" s="78" t="s">
        <v>79</v>
      </c>
      <c r="C40" s="80"/>
      <c r="D40" s="73"/>
      <c r="E40" s="74">
        <v>661.5999999999998</v>
      </c>
      <c r="F40" s="73">
        <v>55.133333333333319</v>
      </c>
      <c r="G40" s="74">
        <v>1097.1999999999998</v>
      </c>
      <c r="H40" s="73">
        <v>91.433333333333323</v>
      </c>
      <c r="I40" s="80">
        <v>1095.2000000000005</v>
      </c>
      <c r="J40" s="75">
        <v>91.266666666666708</v>
      </c>
      <c r="K40" s="76"/>
      <c r="L40" s="77"/>
      <c r="M40" s="76"/>
      <c r="N40" s="77"/>
      <c r="O40" s="76"/>
      <c r="P40" s="77"/>
    </row>
    <row r="41" spans="1:16" x14ac:dyDescent="0.5">
      <c r="A41" s="72" t="s">
        <v>18</v>
      </c>
      <c r="B41" s="72" t="s">
        <v>19</v>
      </c>
      <c r="C41" s="80">
        <v>290.90000000000015</v>
      </c>
      <c r="D41" s="73">
        <v>36.362500000000018</v>
      </c>
      <c r="E41" s="74">
        <v>496.30000000000013</v>
      </c>
      <c r="F41" s="73">
        <v>41.358333333333341</v>
      </c>
      <c r="G41" s="74">
        <v>488.00000000000006</v>
      </c>
      <c r="H41" s="73">
        <v>40.666666666666671</v>
      </c>
      <c r="I41" s="80"/>
      <c r="J41" s="75"/>
      <c r="K41" s="76"/>
      <c r="L41" s="77"/>
      <c r="M41" s="76">
        <v>310.10000000000025</v>
      </c>
      <c r="N41" s="77">
        <v>31.010000000000026</v>
      </c>
      <c r="O41" s="76">
        <f>+'Miles Logged'!F16</f>
        <v>210.80000000000013</v>
      </c>
      <c r="P41" s="77">
        <f>+O41/3</f>
        <v>70.266666666666708</v>
      </c>
    </row>
    <row r="42" spans="1:16" x14ac:dyDescent="0.5">
      <c r="A42" s="72" t="s">
        <v>15</v>
      </c>
      <c r="B42" s="72" t="s">
        <v>3</v>
      </c>
      <c r="C42" s="80">
        <v>1300.700000000001</v>
      </c>
      <c r="D42" s="73">
        <v>162.58750000000012</v>
      </c>
      <c r="E42" s="74">
        <v>2253.1999999999994</v>
      </c>
      <c r="F42" s="73">
        <v>187.76666666666662</v>
      </c>
      <c r="G42" s="74">
        <v>1800.5000000000005</v>
      </c>
      <c r="H42" s="73">
        <v>150.04166666666671</v>
      </c>
      <c r="I42" s="80">
        <v>1791.8</v>
      </c>
      <c r="J42" s="75">
        <v>149.31666666666666</v>
      </c>
      <c r="K42" s="76">
        <v>3826.4</v>
      </c>
      <c r="L42" s="77">
        <v>318.86666666666667</v>
      </c>
      <c r="M42" s="76"/>
      <c r="N42" s="77"/>
      <c r="O42" s="76"/>
      <c r="P42" s="77"/>
    </row>
    <row r="43" spans="1:16" x14ac:dyDescent="0.5">
      <c r="A43" s="72" t="s">
        <v>2</v>
      </c>
      <c r="B43" s="72" t="s">
        <v>3</v>
      </c>
      <c r="C43" s="80">
        <v>2041.0999999999997</v>
      </c>
      <c r="D43" s="73">
        <v>255.13749999999996</v>
      </c>
      <c r="E43" s="74">
        <v>2083.1999999999998</v>
      </c>
      <c r="F43" s="73">
        <v>173.6</v>
      </c>
      <c r="G43" s="74">
        <v>2076.5999999999995</v>
      </c>
      <c r="H43" s="73">
        <v>173.04999999999995</v>
      </c>
      <c r="I43" s="80">
        <v>77</v>
      </c>
      <c r="J43" s="75">
        <v>6.416666666666667</v>
      </c>
      <c r="K43" s="76">
        <v>2773.6</v>
      </c>
      <c r="L43" s="77">
        <v>231.13333333333333</v>
      </c>
      <c r="M43" s="76"/>
      <c r="N43" s="77"/>
      <c r="O43" s="76"/>
      <c r="P43" s="77"/>
    </row>
    <row r="44" spans="1:16" x14ac:dyDescent="0.5">
      <c r="A44" s="72" t="s">
        <v>105</v>
      </c>
      <c r="B44" s="72" t="s">
        <v>106</v>
      </c>
      <c r="C44" s="80">
        <v>538.1999999999997</v>
      </c>
      <c r="D44" s="73">
        <v>67.274999999999963</v>
      </c>
      <c r="E44" s="74">
        <v>327.2</v>
      </c>
      <c r="F44" s="73">
        <v>27.266666666666666</v>
      </c>
      <c r="G44" s="74">
        <v>47.4</v>
      </c>
      <c r="H44" s="73">
        <v>3.9499999999999997</v>
      </c>
      <c r="I44" s="80"/>
      <c r="J44" s="75"/>
      <c r="K44" s="76"/>
      <c r="L44" s="77"/>
      <c r="M44" s="76"/>
      <c r="N44" s="77"/>
      <c r="O44" s="76"/>
      <c r="P44" s="77"/>
    </row>
    <row r="45" spans="1:16" x14ac:dyDescent="0.5">
      <c r="A45" s="72" t="s">
        <v>41</v>
      </c>
      <c r="B45" s="72" t="s">
        <v>40</v>
      </c>
      <c r="C45" s="80">
        <v>1395.0999999999997</v>
      </c>
      <c r="D45" s="73">
        <v>174.38749999999996</v>
      </c>
      <c r="E45" s="74">
        <v>974.10000000000025</v>
      </c>
      <c r="F45" s="73">
        <v>81.175000000000026</v>
      </c>
      <c r="G45" s="74"/>
      <c r="H45" s="73"/>
      <c r="I45" s="80"/>
      <c r="J45" s="75"/>
      <c r="K45" s="76"/>
      <c r="L45" s="77"/>
      <c r="M45" s="76"/>
      <c r="N45" s="77"/>
      <c r="O45" s="76"/>
      <c r="P45" s="77"/>
    </row>
    <row r="46" spans="1:16" x14ac:dyDescent="0.5">
      <c r="A46" s="72" t="s">
        <v>198</v>
      </c>
      <c r="B46" s="72" t="s">
        <v>199</v>
      </c>
      <c r="C46" s="80"/>
      <c r="D46" s="73"/>
      <c r="E46" s="74"/>
      <c r="F46" s="73"/>
      <c r="G46" s="74"/>
      <c r="H46" s="73"/>
      <c r="I46" s="80"/>
      <c r="J46" s="75"/>
      <c r="K46" s="76">
        <v>138.4</v>
      </c>
      <c r="L46" s="77">
        <v>11.533333333333333</v>
      </c>
      <c r="M46" s="76"/>
      <c r="N46" s="77"/>
      <c r="O46" s="76"/>
      <c r="P46" s="77"/>
    </row>
    <row r="47" spans="1:16" x14ac:dyDescent="0.5">
      <c r="A47" s="78" t="s">
        <v>91</v>
      </c>
      <c r="B47" s="78" t="s">
        <v>90</v>
      </c>
      <c r="C47" s="80"/>
      <c r="D47" s="73"/>
      <c r="E47" s="74">
        <v>387.4000000000002</v>
      </c>
      <c r="F47" s="73">
        <v>32.283333333333353</v>
      </c>
      <c r="G47" s="74"/>
      <c r="H47" s="73"/>
      <c r="I47" s="80"/>
      <c r="J47" s="75"/>
      <c r="K47" s="76"/>
      <c r="L47" s="77"/>
      <c r="M47" s="76"/>
      <c r="N47" s="77"/>
      <c r="O47" s="76"/>
      <c r="P47" s="77"/>
    </row>
    <row r="48" spans="1:16" x14ac:dyDescent="0.5">
      <c r="A48" s="78" t="s">
        <v>92</v>
      </c>
      <c r="B48" s="78" t="s">
        <v>90</v>
      </c>
      <c r="C48" s="80"/>
      <c r="D48" s="73"/>
      <c r="E48" s="74">
        <v>102.7</v>
      </c>
      <c r="F48" s="73">
        <v>8.5583333333333336</v>
      </c>
      <c r="G48" s="74"/>
      <c r="H48" s="73"/>
      <c r="I48" s="80"/>
      <c r="J48" s="75"/>
      <c r="K48" s="76"/>
      <c r="L48" s="77"/>
      <c r="M48" s="76"/>
      <c r="N48" s="77"/>
      <c r="O48" s="76"/>
      <c r="P48" s="77"/>
    </row>
    <row r="49" spans="1:16" x14ac:dyDescent="0.5">
      <c r="A49" s="72" t="s">
        <v>89</v>
      </c>
      <c r="B49" s="72" t="s">
        <v>90</v>
      </c>
      <c r="C49" s="80">
        <v>648.59999999999991</v>
      </c>
      <c r="D49" s="73">
        <v>81.074999999999989</v>
      </c>
      <c r="E49" s="74">
        <v>447.4</v>
      </c>
      <c r="F49" s="73">
        <v>37.283333333333331</v>
      </c>
      <c r="G49" s="74"/>
      <c r="H49" s="73"/>
      <c r="I49" s="80"/>
      <c r="J49" s="75"/>
      <c r="K49" s="76"/>
      <c r="L49" s="77"/>
      <c r="M49" s="76"/>
      <c r="N49" s="77"/>
      <c r="O49" s="76"/>
      <c r="P49" s="77"/>
    </row>
    <row r="50" spans="1:16" x14ac:dyDescent="0.5">
      <c r="A50" s="79" t="s">
        <v>205</v>
      </c>
      <c r="B50" s="79" t="s">
        <v>206</v>
      </c>
      <c r="C50" s="80"/>
      <c r="D50" s="73"/>
      <c r="E50" s="74"/>
      <c r="F50" s="73"/>
      <c r="G50" s="74"/>
      <c r="H50" s="73"/>
      <c r="I50" s="80"/>
      <c r="J50" s="75"/>
      <c r="K50" s="76"/>
      <c r="L50" s="77"/>
      <c r="M50" s="76">
        <v>118.9</v>
      </c>
      <c r="N50" s="77">
        <v>11.89</v>
      </c>
      <c r="O50" s="76"/>
      <c r="P50" s="77"/>
    </row>
    <row r="51" spans="1:16" x14ac:dyDescent="0.5">
      <c r="A51" s="79" t="s">
        <v>218</v>
      </c>
      <c r="B51" s="79" t="s">
        <v>206</v>
      </c>
      <c r="C51" s="80"/>
      <c r="D51" s="73"/>
      <c r="E51" s="74"/>
      <c r="F51" s="73"/>
      <c r="G51" s="74"/>
      <c r="H51" s="73"/>
      <c r="I51" s="80"/>
      <c r="J51" s="75"/>
      <c r="K51" s="76"/>
      <c r="L51" s="77"/>
      <c r="M51" s="76">
        <v>155.70000000000002</v>
      </c>
      <c r="N51" s="77">
        <v>15.570000000000002</v>
      </c>
      <c r="O51" s="76"/>
      <c r="P51" s="77"/>
    </row>
    <row r="52" spans="1:16" x14ac:dyDescent="0.5">
      <c r="A52" s="79" t="s">
        <v>207</v>
      </c>
      <c r="B52" s="79" t="s">
        <v>206</v>
      </c>
      <c r="C52" s="80"/>
      <c r="D52" s="73"/>
      <c r="E52" s="74"/>
      <c r="F52" s="73"/>
      <c r="G52" s="74"/>
      <c r="H52" s="73"/>
      <c r="I52" s="80"/>
      <c r="J52" s="75"/>
      <c r="K52" s="76"/>
      <c r="L52" s="77"/>
      <c r="M52" s="76">
        <v>629.19999999999993</v>
      </c>
      <c r="N52" s="77">
        <v>62.919999999999995</v>
      </c>
      <c r="O52" s="76"/>
      <c r="P52" s="77"/>
    </row>
    <row r="53" spans="1:16" x14ac:dyDescent="0.5">
      <c r="A53" s="78" t="s">
        <v>110</v>
      </c>
      <c r="B53" s="78" t="s">
        <v>111</v>
      </c>
      <c r="C53" s="80"/>
      <c r="D53" s="73"/>
      <c r="E53" s="74">
        <v>2084.2000000000016</v>
      </c>
      <c r="F53" s="73">
        <v>173.68333333333348</v>
      </c>
      <c r="G53" s="74">
        <v>2748.8999999999996</v>
      </c>
      <c r="H53" s="73">
        <v>229.07499999999996</v>
      </c>
      <c r="I53" s="80">
        <v>2395.2000000000012</v>
      </c>
      <c r="J53" s="75">
        <v>199.60000000000011</v>
      </c>
      <c r="K53" s="76"/>
      <c r="L53" s="77"/>
      <c r="M53" s="76"/>
      <c r="N53" s="77"/>
      <c r="O53" s="76"/>
      <c r="P53" s="77"/>
    </row>
    <row r="54" spans="1:16" x14ac:dyDescent="0.5">
      <c r="A54" s="78" t="s">
        <v>8</v>
      </c>
      <c r="B54" s="78" t="s">
        <v>111</v>
      </c>
      <c r="C54" s="80"/>
      <c r="D54" s="73"/>
      <c r="E54" s="74">
        <v>2385.1999999999989</v>
      </c>
      <c r="F54" s="73">
        <v>198.76666666666657</v>
      </c>
      <c r="G54" s="74">
        <v>3123.9999999999995</v>
      </c>
      <c r="H54" s="73">
        <v>260.33333333333331</v>
      </c>
      <c r="I54" s="80">
        <v>2581.9000000000005</v>
      </c>
      <c r="J54" s="75">
        <v>215.15833333333339</v>
      </c>
      <c r="K54" s="76"/>
      <c r="L54" s="77"/>
      <c r="M54" s="76"/>
      <c r="N54" s="77"/>
      <c r="O54" s="76"/>
      <c r="P54" s="77"/>
    </row>
    <row r="55" spans="1:16" x14ac:dyDescent="0.5">
      <c r="A55" s="78" t="s">
        <v>220</v>
      </c>
      <c r="B55" s="78" t="s">
        <v>221</v>
      </c>
      <c r="C55" s="80"/>
      <c r="D55" s="73"/>
      <c r="E55" s="74"/>
      <c r="F55" s="73"/>
      <c r="G55" s="74"/>
      <c r="H55" s="73"/>
      <c r="I55" s="80"/>
      <c r="J55" s="75"/>
      <c r="K55" s="76"/>
      <c r="L55" s="77"/>
      <c r="M55" s="76">
        <v>349.39999999999981</v>
      </c>
      <c r="N55" s="77">
        <v>34.939999999999984</v>
      </c>
      <c r="O55" s="76"/>
      <c r="P55" s="77"/>
    </row>
    <row r="56" spans="1:16" x14ac:dyDescent="0.5">
      <c r="A56" s="72" t="s">
        <v>25</v>
      </c>
      <c r="B56" s="72" t="s">
        <v>26</v>
      </c>
      <c r="C56" s="80">
        <v>170.29999999999995</v>
      </c>
      <c r="D56" s="73">
        <v>21.287499999999994</v>
      </c>
      <c r="E56" s="74">
        <v>122.19999999999999</v>
      </c>
      <c r="F56" s="73">
        <v>10.183333333333332</v>
      </c>
      <c r="G56" s="74"/>
      <c r="H56" s="73"/>
      <c r="I56" s="80"/>
      <c r="J56" s="75"/>
      <c r="K56" s="76"/>
      <c r="L56" s="77"/>
      <c r="M56" s="76"/>
      <c r="N56" s="77"/>
      <c r="O56" s="76"/>
      <c r="P56" s="77"/>
    </row>
    <row r="57" spans="1:16" x14ac:dyDescent="0.5">
      <c r="A57" s="72" t="s">
        <v>271</v>
      </c>
      <c r="B57" s="72" t="s">
        <v>272</v>
      </c>
      <c r="C57" s="80"/>
      <c r="D57" s="73"/>
      <c r="E57" s="74"/>
      <c r="F57" s="73"/>
      <c r="G57" s="74"/>
      <c r="H57" s="73"/>
      <c r="I57" s="80"/>
      <c r="J57" s="75"/>
      <c r="K57" s="76"/>
      <c r="L57" s="77"/>
      <c r="M57" s="76"/>
      <c r="N57" s="77"/>
      <c r="O57" s="76">
        <f>+'Miles Logged'!E17</f>
        <v>209.50000000000003</v>
      </c>
      <c r="P57" s="77">
        <f>+O57/3</f>
        <v>69.833333333333343</v>
      </c>
    </row>
    <row r="58" spans="1:16" x14ac:dyDescent="0.5">
      <c r="A58" s="72" t="s">
        <v>8</v>
      </c>
      <c r="B58" s="72" t="s">
        <v>81</v>
      </c>
      <c r="C58" s="80">
        <v>877.60000000000014</v>
      </c>
      <c r="D58" s="73">
        <v>109.70000000000002</v>
      </c>
      <c r="E58" s="74">
        <v>3278.9000000000033</v>
      </c>
      <c r="F58" s="73">
        <v>273.24166666666696</v>
      </c>
      <c r="G58" s="74">
        <v>2412.3999999999987</v>
      </c>
      <c r="H58" s="73">
        <v>201.03333333333322</v>
      </c>
      <c r="I58" s="80">
        <v>2360.1999999999989</v>
      </c>
      <c r="J58" s="75">
        <v>196.68333333333325</v>
      </c>
      <c r="K58" s="76">
        <v>2058.1</v>
      </c>
      <c r="L58" s="77">
        <v>171.50833333333333</v>
      </c>
      <c r="M58" s="76">
        <v>1873.8999999999994</v>
      </c>
      <c r="N58" s="77">
        <v>187.38999999999993</v>
      </c>
      <c r="O58" s="76">
        <f>+'Miles Logged'!E18</f>
        <v>608.39999999999964</v>
      </c>
      <c r="P58" s="77">
        <f>+O58/3</f>
        <v>202.79999999999987</v>
      </c>
    </row>
    <row r="59" spans="1:16" x14ac:dyDescent="0.5">
      <c r="A59" s="72" t="s">
        <v>172</v>
      </c>
      <c r="B59" s="72" t="s">
        <v>173</v>
      </c>
      <c r="C59" s="80"/>
      <c r="D59" s="73"/>
      <c r="E59" s="74"/>
      <c r="F59" s="73"/>
      <c r="G59" s="74"/>
      <c r="H59" s="75"/>
      <c r="I59" s="80">
        <v>245.80000000000004</v>
      </c>
      <c r="J59" s="75">
        <v>20.483333333333338</v>
      </c>
      <c r="K59" s="76"/>
      <c r="L59" s="77"/>
      <c r="M59" s="76">
        <v>145.79999999999998</v>
      </c>
      <c r="N59" s="77">
        <v>14.579999999999998</v>
      </c>
      <c r="O59" s="76">
        <f>+'Miles Logged'!F19</f>
        <v>114.20000000000002</v>
      </c>
      <c r="P59" s="77">
        <f>+O59/3</f>
        <v>38.06666666666667</v>
      </c>
    </row>
    <row r="60" spans="1:16" x14ac:dyDescent="0.5">
      <c r="A60" s="78" t="s">
        <v>22</v>
      </c>
      <c r="B60" s="78" t="s">
        <v>21</v>
      </c>
      <c r="C60" s="80"/>
      <c r="D60" s="73"/>
      <c r="E60" s="74">
        <v>593.59999999999991</v>
      </c>
      <c r="F60" s="73">
        <v>49.466666666666661</v>
      </c>
      <c r="G60" s="74">
        <v>585.59999999999991</v>
      </c>
      <c r="H60" s="73">
        <v>48.79999999999999</v>
      </c>
      <c r="I60" s="80"/>
      <c r="J60" s="75"/>
      <c r="K60" s="76"/>
      <c r="L60" s="77"/>
      <c r="M60" s="76">
        <v>387.99999999999994</v>
      </c>
      <c r="N60" s="77">
        <v>38.799999999999997</v>
      </c>
      <c r="O60" s="76">
        <f>+'Miles Logged'!F20</f>
        <v>290.00000000000006</v>
      </c>
      <c r="P60" s="77">
        <f>+O60/3</f>
        <v>96.666666666666686</v>
      </c>
    </row>
    <row r="61" spans="1:16" x14ac:dyDescent="0.5">
      <c r="A61" s="78" t="s">
        <v>20</v>
      </c>
      <c r="B61" s="78" t="s">
        <v>21</v>
      </c>
      <c r="C61" s="80"/>
      <c r="D61" s="73"/>
      <c r="E61" s="74">
        <v>38.800000000000004</v>
      </c>
      <c r="F61" s="73">
        <v>3.2333333333333338</v>
      </c>
      <c r="G61" s="74"/>
      <c r="H61" s="73"/>
      <c r="I61" s="80"/>
      <c r="J61" s="75"/>
      <c r="K61" s="76"/>
      <c r="L61" s="77"/>
      <c r="M61" s="76"/>
      <c r="N61" s="77"/>
      <c r="O61" s="76"/>
      <c r="P61" s="77"/>
    </row>
    <row r="62" spans="1:16" x14ac:dyDescent="0.5">
      <c r="A62" s="78" t="s">
        <v>192</v>
      </c>
      <c r="B62" s="78" t="s">
        <v>210</v>
      </c>
      <c r="C62" s="80"/>
      <c r="D62" s="73"/>
      <c r="E62" s="74"/>
      <c r="F62" s="73"/>
      <c r="G62" s="74"/>
      <c r="H62" s="73"/>
      <c r="I62" s="80"/>
      <c r="J62" s="75"/>
      <c r="K62" s="76"/>
      <c r="L62" s="77"/>
      <c r="M62" s="76">
        <v>414.60000000000008</v>
      </c>
      <c r="N62" s="77">
        <v>41.460000000000008</v>
      </c>
      <c r="O62" s="76">
        <f>+'Miles Logged'!E21</f>
        <v>188.99999999999997</v>
      </c>
      <c r="P62" s="77">
        <f>+O62/3</f>
        <v>62.999999999999993</v>
      </c>
    </row>
    <row r="63" spans="1:16" x14ac:dyDescent="0.5">
      <c r="A63" s="78" t="s">
        <v>82</v>
      </c>
      <c r="B63" s="78" t="s">
        <v>83</v>
      </c>
      <c r="C63" s="80"/>
      <c r="D63" s="73"/>
      <c r="E63" s="74">
        <v>1116.2000000000005</v>
      </c>
      <c r="F63" s="73">
        <v>93.016666666666708</v>
      </c>
      <c r="G63" s="74">
        <v>899.69999999999982</v>
      </c>
      <c r="H63" s="73">
        <v>74.97499999999998</v>
      </c>
      <c r="I63" s="80">
        <v>1180.7</v>
      </c>
      <c r="J63" s="75">
        <v>98.391666666666666</v>
      </c>
      <c r="K63" s="76">
        <v>1059.9000000000001</v>
      </c>
      <c r="L63" s="77">
        <v>88.325000000000003</v>
      </c>
      <c r="M63" s="76"/>
      <c r="N63" s="77"/>
      <c r="O63" s="76"/>
      <c r="P63" s="77"/>
    </row>
    <row r="64" spans="1:16" x14ac:dyDescent="0.5">
      <c r="A64" s="72" t="s">
        <v>179</v>
      </c>
      <c r="B64" s="72" t="s">
        <v>180</v>
      </c>
      <c r="C64" s="80"/>
      <c r="D64" s="73"/>
      <c r="E64" s="74"/>
      <c r="F64" s="73"/>
      <c r="G64" s="74"/>
      <c r="H64" s="75"/>
      <c r="I64" s="80">
        <v>735.80000000000018</v>
      </c>
      <c r="J64" s="75">
        <v>61.316666666666684</v>
      </c>
      <c r="K64" s="76"/>
      <c r="L64" s="77"/>
      <c r="M64" s="76"/>
      <c r="N64" s="77"/>
      <c r="O64" s="76"/>
      <c r="P64" s="77"/>
    </row>
    <row r="65" spans="1:16" x14ac:dyDescent="0.5">
      <c r="A65" s="72" t="s">
        <v>126</v>
      </c>
      <c r="B65" s="72" t="s">
        <v>127</v>
      </c>
      <c r="C65" s="80">
        <v>247.20000000000005</v>
      </c>
      <c r="D65" s="73">
        <v>30.900000000000006</v>
      </c>
      <c r="E65" s="74"/>
      <c r="F65" s="73"/>
      <c r="G65" s="74"/>
      <c r="H65" s="73"/>
      <c r="I65" s="80"/>
      <c r="J65" s="75"/>
      <c r="K65" s="76"/>
      <c r="L65" s="77"/>
      <c r="M65" s="76"/>
      <c r="N65" s="77"/>
      <c r="O65" s="76"/>
      <c r="P65" s="77"/>
    </row>
    <row r="66" spans="1:16" x14ac:dyDescent="0.5">
      <c r="A66" s="72" t="s">
        <v>128</v>
      </c>
      <c r="B66" s="72" t="s">
        <v>129</v>
      </c>
      <c r="C66" s="80">
        <v>855</v>
      </c>
      <c r="D66" s="73">
        <v>106.875</v>
      </c>
      <c r="E66" s="74"/>
      <c r="F66" s="73"/>
      <c r="G66" s="74"/>
      <c r="H66" s="73"/>
      <c r="I66" s="80"/>
      <c r="J66" s="75"/>
      <c r="K66" s="76"/>
      <c r="L66" s="77"/>
      <c r="M66" s="76"/>
      <c r="N66" s="77"/>
      <c r="O66" s="76"/>
      <c r="P66" s="77"/>
    </row>
    <row r="67" spans="1:16" x14ac:dyDescent="0.5">
      <c r="A67" s="72" t="s">
        <v>27</v>
      </c>
      <c r="B67" s="72" t="s">
        <v>28</v>
      </c>
      <c r="C67" s="80">
        <v>477.49999999999994</v>
      </c>
      <c r="D67" s="73">
        <v>59.687499999999993</v>
      </c>
      <c r="E67" s="74">
        <v>200.20000000000005</v>
      </c>
      <c r="F67" s="73">
        <v>16.683333333333337</v>
      </c>
      <c r="G67" s="74">
        <v>810.10000000000048</v>
      </c>
      <c r="H67" s="73">
        <v>67.508333333333368</v>
      </c>
      <c r="I67" s="80">
        <v>753.20000000000073</v>
      </c>
      <c r="J67" s="75">
        <v>62.76666666666673</v>
      </c>
      <c r="K67" s="76">
        <v>552.1</v>
      </c>
      <c r="L67" s="77">
        <v>46.008333333333333</v>
      </c>
      <c r="M67" s="76"/>
      <c r="N67" s="77"/>
      <c r="O67" s="76"/>
      <c r="P67" s="77"/>
    </row>
    <row r="68" spans="1:16" x14ac:dyDescent="0.5">
      <c r="A68" s="72" t="s">
        <v>33</v>
      </c>
      <c r="B68" s="72" t="s">
        <v>32</v>
      </c>
      <c r="C68" s="80">
        <v>53.5</v>
      </c>
      <c r="D68" s="73">
        <v>6.6875</v>
      </c>
      <c r="E68" s="74">
        <v>12.4</v>
      </c>
      <c r="F68" s="73">
        <v>1.0333333333333334</v>
      </c>
      <c r="G68" s="74"/>
      <c r="H68" s="73"/>
      <c r="I68" s="80"/>
      <c r="J68" s="75"/>
      <c r="K68" s="76"/>
      <c r="L68" s="77"/>
      <c r="M68" s="76"/>
      <c r="N68" s="77"/>
      <c r="O68" s="76"/>
      <c r="P68" s="77"/>
    </row>
    <row r="69" spans="1:16" x14ac:dyDescent="0.5">
      <c r="A69" s="72" t="s">
        <v>184</v>
      </c>
      <c r="B69" s="72" t="s">
        <v>185</v>
      </c>
      <c r="C69" s="80"/>
      <c r="D69" s="73"/>
      <c r="E69" s="74"/>
      <c r="F69" s="73"/>
      <c r="G69" s="74"/>
      <c r="H69" s="75"/>
      <c r="I69" s="80">
        <v>1060.2999999999995</v>
      </c>
      <c r="J69" s="75">
        <v>88.358333333333292</v>
      </c>
      <c r="K69" s="76">
        <v>2308.1999999999998</v>
      </c>
      <c r="L69" s="77">
        <v>192.35</v>
      </c>
      <c r="M69" s="76">
        <v>1339.9999999999991</v>
      </c>
      <c r="N69" s="77">
        <v>133.99999999999991</v>
      </c>
      <c r="O69" s="76">
        <f>+'Miles Logged'!H22</f>
        <v>290.99999999999989</v>
      </c>
      <c r="P69" s="77">
        <f>+O69/3</f>
        <v>96.999999999999957</v>
      </c>
    </row>
    <row r="70" spans="1:16" x14ac:dyDescent="0.5">
      <c r="A70" s="79" t="s">
        <v>212</v>
      </c>
      <c r="B70" s="79" t="s">
        <v>185</v>
      </c>
      <c r="C70" s="80"/>
      <c r="D70" s="73"/>
      <c r="E70" s="74"/>
      <c r="F70" s="73"/>
      <c r="G70" s="74"/>
      <c r="H70" s="75"/>
      <c r="I70" s="80"/>
      <c r="J70" s="75"/>
      <c r="K70" s="76"/>
      <c r="L70" s="77"/>
      <c r="M70" s="76">
        <v>1918.3000000000006</v>
      </c>
      <c r="N70" s="77">
        <v>191.83000000000007</v>
      </c>
      <c r="O70" s="76">
        <f>+'Miles Logged'!F23</f>
        <v>601.6</v>
      </c>
      <c r="P70" s="77">
        <f>+O70/3</f>
        <v>200.53333333333333</v>
      </c>
    </row>
    <row r="71" spans="1:16" x14ac:dyDescent="0.5">
      <c r="A71" s="72" t="s">
        <v>16</v>
      </c>
      <c r="B71" s="72" t="s">
        <v>17</v>
      </c>
      <c r="C71" s="80">
        <v>380.90000000000003</v>
      </c>
      <c r="D71" s="73">
        <v>47.612500000000004</v>
      </c>
      <c r="E71" s="74">
        <v>314.20000000000005</v>
      </c>
      <c r="F71" s="73">
        <v>26.183333333333337</v>
      </c>
      <c r="G71" s="74">
        <v>189.7</v>
      </c>
      <c r="H71" s="73">
        <v>15.808333333333332</v>
      </c>
      <c r="I71" s="80">
        <v>951.30000000000018</v>
      </c>
      <c r="J71" s="75">
        <v>79.27500000000002</v>
      </c>
      <c r="K71" s="76">
        <v>130</v>
      </c>
      <c r="L71" s="77">
        <v>10.833333333333334</v>
      </c>
      <c r="M71" s="76"/>
      <c r="N71" s="77"/>
      <c r="O71" s="76"/>
      <c r="P71" s="77"/>
    </row>
    <row r="72" spans="1:16" x14ac:dyDescent="0.5">
      <c r="A72" s="72" t="s">
        <v>181</v>
      </c>
      <c r="B72" s="72" t="s">
        <v>182</v>
      </c>
      <c r="C72" s="80"/>
      <c r="D72" s="73"/>
      <c r="E72" s="74"/>
      <c r="F72" s="73"/>
      <c r="G72" s="74"/>
      <c r="H72" s="75"/>
      <c r="I72" s="80">
        <v>45.5</v>
      </c>
      <c r="J72" s="75">
        <v>3.7916666666666665</v>
      </c>
      <c r="K72" s="76"/>
      <c r="L72" s="77"/>
      <c r="M72" s="76"/>
      <c r="N72" s="77"/>
      <c r="O72" s="76"/>
      <c r="P72" s="77"/>
    </row>
    <row r="73" spans="1:16" x14ac:dyDescent="0.5">
      <c r="A73" s="72" t="s">
        <v>84</v>
      </c>
      <c r="B73" s="72" t="s">
        <v>85</v>
      </c>
      <c r="C73" s="80">
        <v>2043.8000000000009</v>
      </c>
      <c r="D73" s="73">
        <v>255.47500000000011</v>
      </c>
      <c r="E73" s="74">
        <v>1587.3</v>
      </c>
      <c r="F73" s="73">
        <v>132.27500000000001</v>
      </c>
      <c r="G73" s="74">
        <v>788.5999999999998</v>
      </c>
      <c r="H73" s="73">
        <v>65.716666666666654</v>
      </c>
      <c r="I73" s="80"/>
      <c r="J73" s="75"/>
      <c r="K73" s="76"/>
      <c r="L73" s="77"/>
      <c r="M73" s="76"/>
      <c r="N73" s="77"/>
      <c r="O73" s="76"/>
      <c r="P73" s="77"/>
    </row>
    <row r="74" spans="1:16" s="65" customFormat="1" x14ac:dyDescent="0.5">
      <c r="A74" s="72" t="s">
        <v>152</v>
      </c>
      <c r="B74" s="72" t="s">
        <v>153</v>
      </c>
      <c r="C74" s="80"/>
      <c r="D74" s="73"/>
      <c r="E74" s="74"/>
      <c r="F74" s="73"/>
      <c r="G74" s="74">
        <v>662.69999999999993</v>
      </c>
      <c r="H74" s="73">
        <v>55.224999999999994</v>
      </c>
      <c r="I74" s="80">
        <v>561.30000000000018</v>
      </c>
      <c r="J74" s="75">
        <v>46.775000000000013</v>
      </c>
      <c r="K74" s="76">
        <v>844.2</v>
      </c>
      <c r="L74" s="77">
        <v>70.350000000000009</v>
      </c>
      <c r="M74" s="76">
        <v>354.0999999999998</v>
      </c>
      <c r="N74" s="77">
        <v>35.409999999999982</v>
      </c>
      <c r="O74" s="76"/>
      <c r="P74" s="77"/>
    </row>
    <row r="75" spans="1:16" s="65" customFormat="1" x14ac:dyDescent="0.5">
      <c r="A75" s="79" t="s">
        <v>223</v>
      </c>
      <c r="B75" s="79" t="s">
        <v>224</v>
      </c>
      <c r="C75" s="80"/>
      <c r="D75" s="73"/>
      <c r="E75" s="74"/>
      <c r="F75" s="73"/>
      <c r="G75" s="74"/>
      <c r="H75" s="73"/>
      <c r="I75" s="80"/>
      <c r="J75" s="75"/>
      <c r="K75" s="76"/>
      <c r="L75" s="77"/>
      <c r="M75" s="76">
        <v>46</v>
      </c>
      <c r="N75" s="77">
        <v>4.5999999999999996</v>
      </c>
      <c r="O75" s="76"/>
      <c r="P75" s="77"/>
    </row>
    <row r="76" spans="1:16" s="65" customFormat="1" x14ac:dyDescent="0.5">
      <c r="A76" s="79" t="s">
        <v>213</v>
      </c>
      <c r="B76" s="79" t="s">
        <v>214</v>
      </c>
      <c r="C76" s="80"/>
      <c r="D76" s="73"/>
      <c r="E76" s="74"/>
      <c r="F76" s="73"/>
      <c r="G76" s="74"/>
      <c r="H76" s="73"/>
      <c r="I76" s="80"/>
      <c r="J76" s="75"/>
      <c r="K76" s="76"/>
      <c r="L76" s="77"/>
      <c r="M76" s="76">
        <v>673.10000000000014</v>
      </c>
      <c r="N76" s="77">
        <v>67.310000000000016</v>
      </c>
      <c r="O76" s="76"/>
      <c r="P76" s="77"/>
    </row>
    <row r="77" spans="1:16" s="65" customFormat="1" x14ac:dyDescent="0.5">
      <c r="A77" s="79" t="s">
        <v>215</v>
      </c>
      <c r="B77" s="79" t="s">
        <v>216</v>
      </c>
      <c r="C77" s="80"/>
      <c r="D77" s="73"/>
      <c r="E77" s="74"/>
      <c r="F77" s="73"/>
      <c r="G77" s="74"/>
      <c r="H77" s="73"/>
      <c r="I77" s="80"/>
      <c r="J77" s="75"/>
      <c r="K77" s="76"/>
      <c r="L77" s="77"/>
      <c r="M77" s="76">
        <v>79.100000000000009</v>
      </c>
      <c r="N77" s="77">
        <v>7.910000000000001</v>
      </c>
      <c r="O77" s="76"/>
      <c r="P77" s="77"/>
    </row>
    <row r="78" spans="1:16" x14ac:dyDescent="0.5">
      <c r="A78" s="72" t="s">
        <v>156</v>
      </c>
      <c r="B78" s="72" t="s">
        <v>157</v>
      </c>
      <c r="C78" s="80"/>
      <c r="D78" s="73"/>
      <c r="E78" s="74"/>
      <c r="F78" s="73"/>
      <c r="G78" s="74">
        <v>139.19999999999999</v>
      </c>
      <c r="H78" s="73">
        <v>11.6</v>
      </c>
      <c r="I78" s="80">
        <v>554.00000000000011</v>
      </c>
      <c r="J78" s="75">
        <v>46.166666666666679</v>
      </c>
      <c r="K78" s="76"/>
      <c r="L78" s="77"/>
      <c r="M78" s="76"/>
      <c r="N78" s="77"/>
      <c r="O78" s="76"/>
      <c r="P78" s="77"/>
    </row>
    <row r="79" spans="1:16" x14ac:dyDescent="0.5">
      <c r="A79" s="72" t="s">
        <v>154</v>
      </c>
      <c r="B79" s="72" t="s">
        <v>155</v>
      </c>
      <c r="C79" s="80"/>
      <c r="D79" s="73"/>
      <c r="E79" s="74"/>
      <c r="F79" s="73"/>
      <c r="G79" s="74">
        <v>23.3</v>
      </c>
      <c r="H79" s="73">
        <v>1.9416666666666667</v>
      </c>
      <c r="I79" s="80"/>
      <c r="J79" s="75"/>
      <c r="K79" s="76">
        <v>236.9</v>
      </c>
      <c r="L79" s="77">
        <v>19.741666666666667</v>
      </c>
      <c r="M79" s="76"/>
      <c r="N79" s="77"/>
      <c r="O79" s="76"/>
      <c r="P79" s="77"/>
    </row>
    <row r="80" spans="1:16" x14ac:dyDescent="0.5">
      <c r="A80" s="72" t="s">
        <v>130</v>
      </c>
      <c r="B80" s="72" t="s">
        <v>11</v>
      </c>
      <c r="C80" s="80">
        <v>1289.5</v>
      </c>
      <c r="D80" s="73">
        <v>161.1875</v>
      </c>
      <c r="E80" s="74">
        <v>1526.9000000000005</v>
      </c>
      <c r="F80" s="73">
        <v>127.24166666666672</v>
      </c>
      <c r="G80" s="74">
        <v>1024.9000000000005</v>
      </c>
      <c r="H80" s="73">
        <v>85.408333333333374</v>
      </c>
      <c r="I80" s="80"/>
      <c r="J80" s="75"/>
      <c r="K80" s="76"/>
      <c r="L80" s="77"/>
      <c r="M80" s="76"/>
      <c r="N80" s="77"/>
      <c r="O80" s="76"/>
      <c r="P80" s="77"/>
    </row>
    <row r="81" spans="1:16" x14ac:dyDescent="0.5">
      <c r="A81" s="72" t="s">
        <v>238</v>
      </c>
      <c r="B81" s="72" t="s">
        <v>239</v>
      </c>
      <c r="C81" s="80"/>
      <c r="D81" s="73"/>
      <c r="E81" s="74"/>
      <c r="F81" s="73"/>
      <c r="G81" s="74"/>
      <c r="H81" s="73"/>
      <c r="I81" s="80"/>
      <c r="J81" s="75"/>
      <c r="K81" s="76"/>
      <c r="L81" s="77"/>
      <c r="M81" s="76">
        <f>+[1]Totals!$O$33</f>
        <v>148.20000000000005</v>
      </c>
      <c r="N81" s="77">
        <f>+M81/10</f>
        <v>14.820000000000004</v>
      </c>
      <c r="O81" s="76">
        <f>+'Miles Logged'!E24</f>
        <v>52.400000000000006</v>
      </c>
      <c r="P81" s="77">
        <f>+O81/3</f>
        <v>17.466666666666669</v>
      </c>
    </row>
    <row r="82" spans="1:16" x14ac:dyDescent="0.5">
      <c r="A82" s="72" t="s">
        <v>8</v>
      </c>
      <c r="B82" s="72" t="s">
        <v>9</v>
      </c>
      <c r="C82" s="80">
        <v>446</v>
      </c>
      <c r="D82" s="73">
        <v>55.75</v>
      </c>
      <c r="E82" s="74">
        <v>406.40000000000015</v>
      </c>
      <c r="F82" s="73">
        <v>33.866666666666681</v>
      </c>
      <c r="G82" s="74"/>
      <c r="H82" s="73"/>
      <c r="I82" s="80"/>
      <c r="J82" s="75"/>
      <c r="K82" s="76"/>
      <c r="L82" s="77"/>
      <c r="M82" s="76"/>
      <c r="N82" s="77"/>
      <c r="O82" s="76"/>
      <c r="P82" s="77"/>
    </row>
    <row r="83" spans="1:16" x14ac:dyDescent="0.5">
      <c r="A83" s="72" t="s">
        <v>131</v>
      </c>
      <c r="B83" s="72" t="s">
        <v>2</v>
      </c>
      <c r="C83" s="80">
        <v>1273.4000000000003</v>
      </c>
      <c r="D83" s="73">
        <v>159.17500000000004</v>
      </c>
      <c r="E83" s="74"/>
      <c r="F83" s="73"/>
      <c r="G83" s="74"/>
      <c r="H83" s="73"/>
      <c r="I83" s="80"/>
      <c r="J83" s="75"/>
      <c r="K83" s="76"/>
      <c r="L83" s="77"/>
      <c r="M83" s="76"/>
      <c r="N83" s="77"/>
      <c r="O83" s="76"/>
      <c r="P83" s="77"/>
    </row>
    <row r="84" spans="1:16" x14ac:dyDescent="0.5">
      <c r="A84" s="72" t="s">
        <v>132</v>
      </c>
      <c r="B84" s="72" t="s">
        <v>2</v>
      </c>
      <c r="C84" s="80">
        <v>1026.4000000000001</v>
      </c>
      <c r="D84" s="73">
        <v>128.30000000000001</v>
      </c>
      <c r="E84" s="74"/>
      <c r="F84" s="73"/>
      <c r="G84" s="74"/>
      <c r="H84" s="73"/>
      <c r="I84" s="80"/>
      <c r="J84" s="75"/>
      <c r="K84" s="76"/>
      <c r="L84" s="77"/>
      <c r="M84" s="76"/>
      <c r="N84" s="77"/>
      <c r="O84" s="76"/>
      <c r="P84" s="77"/>
    </row>
    <row r="85" spans="1:16" x14ac:dyDescent="0.5">
      <c r="A85" s="72" t="s">
        <v>133</v>
      </c>
      <c r="B85" s="72" t="s">
        <v>134</v>
      </c>
      <c r="C85" s="80">
        <v>86.1</v>
      </c>
      <c r="D85" s="73">
        <v>10.762499999999999</v>
      </c>
      <c r="E85" s="74"/>
      <c r="F85" s="73"/>
      <c r="G85" s="74"/>
      <c r="H85" s="73"/>
      <c r="I85" s="80"/>
      <c r="J85" s="75"/>
      <c r="K85" s="76"/>
      <c r="L85" s="77"/>
      <c r="M85" s="76"/>
      <c r="N85" s="77"/>
      <c r="O85" s="76"/>
      <c r="P85" s="77"/>
    </row>
    <row r="86" spans="1:16" x14ac:dyDescent="0.5">
      <c r="A86" s="72" t="s">
        <v>82</v>
      </c>
      <c r="B86" s="72" t="s">
        <v>107</v>
      </c>
      <c r="C86" s="80">
        <v>1013.3</v>
      </c>
      <c r="D86" s="73">
        <v>126.66249999999999</v>
      </c>
      <c r="E86" s="74">
        <v>997.90000000000043</v>
      </c>
      <c r="F86" s="73">
        <v>83.158333333333374</v>
      </c>
      <c r="G86" s="74">
        <v>980.69999999999993</v>
      </c>
      <c r="H86" s="73">
        <v>81.724999999999994</v>
      </c>
      <c r="I86" s="80">
        <v>171.99999999999994</v>
      </c>
      <c r="J86" s="75">
        <v>14.333333333333329</v>
      </c>
      <c r="K86" s="76">
        <v>270.10000000000002</v>
      </c>
      <c r="L86" s="77">
        <v>22.508333333333336</v>
      </c>
      <c r="M86" s="76"/>
      <c r="N86" s="77"/>
      <c r="O86" s="76"/>
      <c r="P86" s="77"/>
    </row>
    <row r="87" spans="1:16" x14ac:dyDescent="0.5">
      <c r="A87" s="72" t="s">
        <v>196</v>
      </c>
      <c r="B87" s="72" t="s">
        <v>197</v>
      </c>
      <c r="C87" s="80"/>
      <c r="D87" s="73"/>
      <c r="E87" s="74"/>
      <c r="F87" s="73"/>
      <c r="G87" s="74"/>
      <c r="H87" s="73"/>
      <c r="I87" s="80"/>
      <c r="J87" s="75"/>
      <c r="K87" s="76">
        <v>74.5</v>
      </c>
      <c r="L87" s="77">
        <v>6.208333333333333</v>
      </c>
      <c r="M87" s="76">
        <v>40.699999999999996</v>
      </c>
      <c r="N87" s="77">
        <v>4.0699999999999994</v>
      </c>
      <c r="O87" s="76"/>
      <c r="P87" s="77"/>
    </row>
    <row r="88" spans="1:16" x14ac:dyDescent="0.5">
      <c r="A88" s="72" t="s">
        <v>5</v>
      </c>
      <c r="B88" s="72" t="s">
        <v>6</v>
      </c>
      <c r="C88" s="80">
        <v>1075.5000000000005</v>
      </c>
      <c r="D88" s="73">
        <v>134.43750000000006</v>
      </c>
      <c r="E88" s="74">
        <v>2187.099999999999</v>
      </c>
      <c r="F88" s="73">
        <v>182.25833333333324</v>
      </c>
      <c r="G88" s="74">
        <v>1544.5000000000007</v>
      </c>
      <c r="H88" s="73">
        <v>128.7083333333334</v>
      </c>
      <c r="I88" s="80"/>
      <c r="J88" s="75"/>
      <c r="K88" s="76"/>
      <c r="L88" s="77"/>
      <c r="M88" s="76"/>
      <c r="N88" s="77"/>
      <c r="O88" s="76"/>
      <c r="P88" s="77"/>
    </row>
    <row r="89" spans="1:16" x14ac:dyDescent="0.5">
      <c r="A89" s="78" t="s">
        <v>87</v>
      </c>
      <c r="B89" s="78" t="s">
        <v>88</v>
      </c>
      <c r="C89" s="80"/>
      <c r="D89" s="73"/>
      <c r="E89" s="74">
        <v>358.49999999999994</v>
      </c>
      <c r="F89" s="73">
        <v>29.874999999999996</v>
      </c>
      <c r="G89" s="74"/>
      <c r="H89" s="73"/>
      <c r="I89" s="80"/>
      <c r="J89" s="75"/>
      <c r="K89" s="76"/>
      <c r="L89" s="77"/>
      <c r="M89" s="76"/>
      <c r="N89" s="77"/>
      <c r="O89" s="76"/>
      <c r="P89" s="77"/>
    </row>
    <row r="90" spans="1:16" x14ac:dyDescent="0.5">
      <c r="A90" s="72" t="s">
        <v>174</v>
      </c>
      <c r="B90" s="72" t="s">
        <v>175</v>
      </c>
      <c r="C90" s="80"/>
      <c r="D90" s="73"/>
      <c r="E90" s="74"/>
      <c r="F90" s="73"/>
      <c r="G90" s="74"/>
      <c r="H90" s="75"/>
      <c r="I90" s="80">
        <v>766.10000000000025</v>
      </c>
      <c r="J90" s="75">
        <v>63.84166666666669</v>
      </c>
      <c r="K90" s="76"/>
      <c r="L90" s="77"/>
      <c r="M90" s="76"/>
      <c r="N90" s="77"/>
      <c r="O90" s="76"/>
      <c r="P90" s="77"/>
    </row>
    <row r="91" spans="1:16" x14ac:dyDescent="0.5">
      <c r="A91" s="72" t="s">
        <v>135</v>
      </c>
      <c r="B91" s="72" t="s">
        <v>136</v>
      </c>
      <c r="C91" s="80">
        <v>142.5</v>
      </c>
      <c r="D91" s="73">
        <v>17.8125</v>
      </c>
      <c r="E91" s="74"/>
      <c r="F91" s="73"/>
      <c r="G91" s="74"/>
      <c r="H91" s="73"/>
      <c r="I91" s="80"/>
      <c r="J91" s="75"/>
      <c r="K91" s="76"/>
      <c r="L91" s="77"/>
      <c r="M91" s="76"/>
      <c r="N91" s="77"/>
      <c r="O91" s="76"/>
      <c r="P91" s="77"/>
    </row>
    <row r="92" spans="1:16" x14ac:dyDescent="0.5">
      <c r="A92" s="72" t="s">
        <v>165</v>
      </c>
      <c r="B92" s="72" t="s">
        <v>166</v>
      </c>
      <c r="C92" s="80"/>
      <c r="D92" s="73"/>
      <c r="E92" s="74"/>
      <c r="F92" s="73"/>
      <c r="G92" s="74">
        <v>2016.7000000000005</v>
      </c>
      <c r="H92" s="73">
        <v>168.05833333333337</v>
      </c>
      <c r="I92" s="80">
        <v>720.49999999999989</v>
      </c>
      <c r="J92" s="75">
        <v>60.041666666666657</v>
      </c>
      <c r="K92" s="76"/>
      <c r="L92" s="77"/>
      <c r="M92" s="76"/>
      <c r="N92" s="77"/>
      <c r="O92" s="76"/>
      <c r="P92" s="77"/>
    </row>
    <row r="93" spans="1:16" x14ac:dyDescent="0.5">
      <c r="A93" s="72" t="s">
        <v>137</v>
      </c>
      <c r="B93" s="72" t="s">
        <v>138</v>
      </c>
      <c r="C93" s="80">
        <v>338.69999999999987</v>
      </c>
      <c r="D93" s="73">
        <v>42.337499999999984</v>
      </c>
      <c r="E93" s="74"/>
      <c r="F93" s="73"/>
      <c r="G93" s="74">
        <v>7</v>
      </c>
      <c r="H93" s="73">
        <v>0.58333333333333337</v>
      </c>
      <c r="I93" s="80"/>
      <c r="J93" s="75"/>
      <c r="K93" s="76"/>
      <c r="L93" s="77"/>
      <c r="M93" s="76"/>
      <c r="N93" s="77"/>
      <c r="O93" s="76"/>
      <c r="P93" s="77"/>
    </row>
    <row r="94" spans="1:16" x14ac:dyDescent="0.5">
      <c r="A94" s="72" t="s">
        <v>139</v>
      </c>
      <c r="B94" s="72" t="s">
        <v>140</v>
      </c>
      <c r="C94" s="80">
        <v>34.700000000000003</v>
      </c>
      <c r="D94" s="73">
        <v>4.3375000000000004</v>
      </c>
      <c r="E94" s="74"/>
      <c r="F94" s="73"/>
      <c r="G94" s="74"/>
      <c r="H94" s="73"/>
      <c r="I94" s="80"/>
      <c r="J94" s="75"/>
      <c r="K94" s="76"/>
      <c r="L94" s="77"/>
      <c r="M94" s="76"/>
      <c r="N94" s="77"/>
      <c r="O94" s="76"/>
      <c r="P94" s="77"/>
    </row>
    <row r="95" spans="1:16" x14ac:dyDescent="0.5">
      <c r="A95" s="72" t="s">
        <v>133</v>
      </c>
      <c r="B95" s="72" t="s">
        <v>141</v>
      </c>
      <c r="C95" s="80">
        <v>3</v>
      </c>
      <c r="D95" s="73">
        <v>0.375</v>
      </c>
      <c r="E95" s="74"/>
      <c r="F95" s="73"/>
      <c r="G95" s="74"/>
      <c r="H95" s="73"/>
      <c r="I95" s="80"/>
      <c r="J95" s="75"/>
      <c r="K95" s="76"/>
      <c r="L95" s="77"/>
      <c r="M95" s="76"/>
      <c r="N95" s="77"/>
      <c r="O95" s="76"/>
      <c r="P95" s="77"/>
    </row>
    <row r="96" spans="1:16" x14ac:dyDescent="0.5">
      <c r="A96" s="82" t="s">
        <v>108</v>
      </c>
      <c r="B96" s="82" t="s">
        <v>109</v>
      </c>
      <c r="C96" s="83">
        <v>1103.2000000000005</v>
      </c>
      <c r="D96" s="85">
        <v>137.90000000000006</v>
      </c>
      <c r="E96" s="84">
        <v>1107</v>
      </c>
      <c r="F96" s="85">
        <v>92.25</v>
      </c>
      <c r="G96" s="84">
        <v>1407.1999999999998</v>
      </c>
      <c r="H96" s="85">
        <v>117.26666666666665</v>
      </c>
      <c r="I96" s="83">
        <v>1323.8999999999996</v>
      </c>
      <c r="J96" s="86">
        <v>110.32499999999997</v>
      </c>
      <c r="K96" s="87">
        <v>1308.5999999999999</v>
      </c>
      <c r="L96" s="88">
        <v>109.05</v>
      </c>
      <c r="M96" s="87">
        <v>972.09999999999945</v>
      </c>
      <c r="N96" s="77">
        <v>97.209999999999951</v>
      </c>
      <c r="O96" s="87"/>
      <c r="P96" s="77"/>
    </row>
    <row r="97" spans="1:18" s="89" customFormat="1" ht="16.149999999999999" thickBot="1" x14ac:dyDescent="0.55000000000000004">
      <c r="A97" s="136" t="s">
        <v>231</v>
      </c>
      <c r="B97" s="136"/>
      <c r="C97" s="64">
        <f>SUM(C2:C96)</f>
        <v>31115.199999999997</v>
      </c>
      <c r="D97" s="68">
        <f>SUM(D2:D96)/D99</f>
        <v>82.753191489361697</v>
      </c>
      <c r="E97" s="64">
        <f>SUM(E2:E96)</f>
        <v>41380.000000000007</v>
      </c>
      <c r="F97" s="68">
        <f>SUM(F2:F96)/F99</f>
        <v>84.105691056910572</v>
      </c>
      <c r="G97" s="64">
        <f t="shared" ref="G97:M97" si="0">SUM(G2:G96)</f>
        <v>39728.099999999991</v>
      </c>
      <c r="H97" s="68">
        <f>SUM(H2:H96)/H99</f>
        <v>91.963194444444454</v>
      </c>
      <c r="I97" s="64">
        <f t="shared" si="0"/>
        <v>35720.69999999999</v>
      </c>
      <c r="J97" s="68">
        <f>SUM(J2:J96)/J99</f>
        <v>93.022656249999983</v>
      </c>
      <c r="K97" s="64">
        <f t="shared" si="0"/>
        <v>29661.1</v>
      </c>
      <c r="L97" s="68">
        <f>SUM(L2:L96)/L99</f>
        <v>102.98993055555555</v>
      </c>
      <c r="M97" s="64">
        <f t="shared" si="0"/>
        <v>24856.199999999986</v>
      </c>
      <c r="N97" s="68">
        <f>SUM(N2:N96)/N99</f>
        <v>73.106470588235268</v>
      </c>
      <c r="O97" s="64">
        <f t="shared" ref="O97" si="1">SUM(O2:O96)</f>
        <v>6955.4</v>
      </c>
      <c r="P97" s="68">
        <f>SUM(P2:P96)/P99</f>
        <v>100.80289855072463</v>
      </c>
    </row>
    <row r="98" spans="1:18" ht="16.149999999999999" thickTop="1" x14ac:dyDescent="0.5">
      <c r="L98" s="81"/>
      <c r="N98" s="81"/>
      <c r="P98" s="81"/>
    </row>
    <row r="99" spans="1:18" x14ac:dyDescent="0.5">
      <c r="A99" s="137" t="s">
        <v>232</v>
      </c>
      <c r="B99" s="137"/>
      <c r="C99" s="90">
        <f>COUNT(C2:C96)</f>
        <v>47</v>
      </c>
      <c r="D99" s="90">
        <f t="shared" ref="D99:N99" si="2">COUNT(D2:D96)</f>
        <v>47</v>
      </c>
      <c r="E99" s="90">
        <f t="shared" si="2"/>
        <v>41</v>
      </c>
      <c r="F99" s="90">
        <f t="shared" si="2"/>
        <v>41</v>
      </c>
      <c r="G99" s="90">
        <f t="shared" si="2"/>
        <v>36</v>
      </c>
      <c r="H99" s="90">
        <f t="shared" si="2"/>
        <v>36</v>
      </c>
      <c r="I99" s="90">
        <f t="shared" si="2"/>
        <v>32</v>
      </c>
      <c r="J99" s="90">
        <f t="shared" si="2"/>
        <v>32</v>
      </c>
      <c r="K99" s="90">
        <f t="shared" si="2"/>
        <v>24</v>
      </c>
      <c r="L99" s="90">
        <f t="shared" si="2"/>
        <v>24</v>
      </c>
      <c r="M99" s="90">
        <f t="shared" si="2"/>
        <v>34</v>
      </c>
      <c r="N99" s="90">
        <f t="shared" si="2"/>
        <v>34</v>
      </c>
      <c r="O99" s="90">
        <f t="shared" ref="O99:P99" si="3">COUNT(O2:O96)</f>
        <v>23</v>
      </c>
      <c r="P99" s="90">
        <f t="shared" si="3"/>
        <v>23</v>
      </c>
      <c r="R99" s="65"/>
    </row>
    <row r="100" spans="1:18" x14ac:dyDescent="0.5">
      <c r="L100" s="81"/>
      <c r="N100" s="81"/>
      <c r="P100" s="81"/>
    </row>
    <row r="101" spans="1:18" x14ac:dyDescent="0.5">
      <c r="L101" s="81"/>
      <c r="N101" s="81"/>
      <c r="P101" s="81"/>
    </row>
    <row r="102" spans="1:18" ht="31.5" x14ac:dyDescent="0.5">
      <c r="C102" s="70" t="s">
        <v>242</v>
      </c>
      <c r="D102" s="71" t="s">
        <v>243</v>
      </c>
      <c r="E102" s="70" t="s">
        <v>244</v>
      </c>
      <c r="F102" s="71" t="s">
        <v>245</v>
      </c>
      <c r="G102" s="70" t="s">
        <v>246</v>
      </c>
      <c r="H102" s="71" t="s">
        <v>247</v>
      </c>
      <c r="I102" s="70" t="s">
        <v>248</v>
      </c>
      <c r="J102" s="71" t="s">
        <v>249</v>
      </c>
      <c r="K102" s="70" t="s">
        <v>250</v>
      </c>
      <c r="L102" s="71" t="s">
        <v>251</v>
      </c>
      <c r="M102" s="70" t="s">
        <v>252</v>
      </c>
      <c r="N102" s="71" t="s">
        <v>253</v>
      </c>
      <c r="O102" s="70" t="s">
        <v>259</v>
      </c>
      <c r="P102" s="71" t="s">
        <v>260</v>
      </c>
    </row>
    <row r="103" spans="1:18" x14ac:dyDescent="0.5">
      <c r="A103" s="61" t="s">
        <v>240</v>
      </c>
      <c r="B103" s="99">
        <v>1</v>
      </c>
      <c r="C103" s="62">
        <v>2227.1</v>
      </c>
      <c r="D103" s="63">
        <v>2053.6</v>
      </c>
      <c r="E103" s="63">
        <v>3278.9</v>
      </c>
      <c r="F103" s="63">
        <v>2253.1999999999998</v>
      </c>
      <c r="G103" s="63">
        <v>2412.4</v>
      </c>
      <c r="H103" s="62">
        <v>2029</v>
      </c>
      <c r="I103" s="62">
        <v>2467.5</v>
      </c>
      <c r="J103" s="62">
        <v>2360.1999999999998</v>
      </c>
      <c r="K103" s="105">
        <v>3826.4</v>
      </c>
      <c r="L103" s="109">
        <v>2702.8</v>
      </c>
      <c r="M103" s="66">
        <v>2165.4999999999973</v>
      </c>
      <c r="N103" s="67">
        <v>1873.8999999999994</v>
      </c>
    </row>
    <row r="104" spans="1:18" x14ac:dyDescent="0.5">
      <c r="A104" s="61" t="s">
        <v>240</v>
      </c>
      <c r="B104" s="99">
        <v>2</v>
      </c>
      <c r="C104" s="62">
        <v>2043.8</v>
      </c>
      <c r="D104" s="63">
        <v>2041.1</v>
      </c>
      <c r="E104" s="63">
        <v>2385.1999999999998</v>
      </c>
      <c r="F104" s="107">
        <v>2083.1999999999998</v>
      </c>
      <c r="G104" s="106">
        <v>3124</v>
      </c>
      <c r="H104" s="62">
        <v>2076.6</v>
      </c>
      <c r="I104" s="62">
        <v>2581.9</v>
      </c>
      <c r="J104" s="62">
        <v>1872.4</v>
      </c>
      <c r="K104" s="66">
        <v>2773.6</v>
      </c>
      <c r="L104" s="67">
        <v>1697.5</v>
      </c>
      <c r="M104" s="66">
        <v>2567.1000000000004</v>
      </c>
      <c r="N104" s="67">
        <v>1918.3000000000006</v>
      </c>
    </row>
    <row r="105" spans="1:18" x14ac:dyDescent="0.5">
      <c r="A105" s="61" t="s">
        <v>240</v>
      </c>
      <c r="B105" s="99">
        <v>3</v>
      </c>
      <c r="C105" s="62">
        <v>1704</v>
      </c>
      <c r="D105" s="63">
        <v>1289.5</v>
      </c>
      <c r="E105" s="106">
        <v>3835.5</v>
      </c>
      <c r="F105" s="63">
        <v>2084.1999999999998</v>
      </c>
      <c r="G105" s="63">
        <v>3399</v>
      </c>
      <c r="H105" s="108">
        <v>2748.9</v>
      </c>
      <c r="I105" s="62">
        <v>3332.4</v>
      </c>
      <c r="J105" s="62">
        <v>2395.1999999999998</v>
      </c>
      <c r="K105" s="66">
        <v>1796.2</v>
      </c>
      <c r="L105" s="67">
        <v>1229.5</v>
      </c>
      <c r="M105" s="66">
        <v>1971.6999999999991</v>
      </c>
      <c r="N105" s="67">
        <v>1687.6000000000008</v>
      </c>
    </row>
    <row r="106" spans="1:18" x14ac:dyDescent="0.5">
      <c r="A106" s="61" t="s">
        <v>12</v>
      </c>
      <c r="B106" s="99"/>
      <c r="C106" s="62">
        <v>1026.4000000000001</v>
      </c>
      <c r="D106" s="107">
        <v>1013.3</v>
      </c>
      <c r="E106" s="63">
        <v>997.9</v>
      </c>
      <c r="F106" s="63">
        <v>387.4</v>
      </c>
      <c r="G106" s="63">
        <v>2016.7</v>
      </c>
      <c r="H106" s="62">
        <v>980.7</v>
      </c>
      <c r="I106" s="62">
        <v>1060.3</v>
      </c>
      <c r="J106" s="62">
        <v>720.5</v>
      </c>
      <c r="K106" s="105">
        <v>2308.1999999999998</v>
      </c>
      <c r="L106" s="67">
        <v>844.2</v>
      </c>
      <c r="M106" s="66">
        <v>1339.9999999999991</v>
      </c>
      <c r="N106" s="67">
        <v>354.0999999999998</v>
      </c>
    </row>
    <row r="107" spans="1:18" x14ac:dyDescent="0.5">
      <c r="A107" s="61" t="s">
        <v>241</v>
      </c>
      <c r="B107" s="99">
        <v>1</v>
      </c>
      <c r="C107" s="62">
        <v>606.79999999999995</v>
      </c>
      <c r="D107" s="63">
        <v>603.79999999999995</v>
      </c>
      <c r="E107" s="63">
        <v>861.1</v>
      </c>
      <c r="F107" s="63">
        <v>599.29999999999995</v>
      </c>
      <c r="G107" s="63">
        <v>790</v>
      </c>
      <c r="H107" s="62">
        <v>758.1</v>
      </c>
      <c r="I107" s="62">
        <v>872.8</v>
      </c>
      <c r="J107" s="108">
        <v>826.2</v>
      </c>
      <c r="K107" s="105">
        <v>916.6</v>
      </c>
      <c r="L107" s="67">
        <v>773.6</v>
      </c>
      <c r="M107" s="66">
        <v>595.30000000000007</v>
      </c>
      <c r="N107" s="67">
        <v>563.5</v>
      </c>
    </row>
    <row r="108" spans="1:18" x14ac:dyDescent="0.5">
      <c r="A108" s="61" t="s">
        <v>241</v>
      </c>
      <c r="B108" s="99">
        <v>2</v>
      </c>
      <c r="C108" s="62">
        <v>1055.7</v>
      </c>
      <c r="D108" s="63">
        <v>1029.5999999999999</v>
      </c>
      <c r="E108" s="63">
        <v>1352.1</v>
      </c>
      <c r="F108" s="63">
        <v>879.3</v>
      </c>
      <c r="G108" s="106">
        <v>1666.1</v>
      </c>
      <c r="H108" s="62">
        <v>1231.2</v>
      </c>
      <c r="I108" s="62">
        <v>1475.7</v>
      </c>
      <c r="J108" s="62">
        <v>1110.8</v>
      </c>
      <c r="K108" s="66">
        <v>1532.5</v>
      </c>
      <c r="L108" s="109">
        <v>1425.8</v>
      </c>
      <c r="M108" s="66">
        <v>996.9</v>
      </c>
      <c r="N108" s="67">
        <v>995.50000000000011</v>
      </c>
    </row>
    <row r="109" spans="1:18" x14ac:dyDescent="0.5">
      <c r="A109" s="61" t="s">
        <v>241</v>
      </c>
      <c r="B109" s="99">
        <v>3</v>
      </c>
      <c r="C109" s="62">
        <v>1624.4</v>
      </c>
      <c r="D109" s="63">
        <v>1280.9000000000001</v>
      </c>
      <c r="E109" s="63">
        <v>2607.3000000000002</v>
      </c>
      <c r="F109" s="63">
        <v>2086</v>
      </c>
      <c r="G109" s="63">
        <v>1767</v>
      </c>
      <c r="H109" s="62">
        <v>1599.3</v>
      </c>
      <c r="I109" s="62">
        <v>2497.4</v>
      </c>
      <c r="J109" s="62">
        <v>1751.7</v>
      </c>
      <c r="K109" s="105">
        <v>2801.5</v>
      </c>
      <c r="L109" s="109">
        <v>2188.6</v>
      </c>
      <c r="M109" s="66">
        <v>1387.5999999999997</v>
      </c>
      <c r="N109" s="67">
        <v>980.70000000000016</v>
      </c>
    </row>
  </sheetData>
  <sortState xmlns:xlrd2="http://schemas.microsoft.com/office/spreadsheetml/2017/richdata2" ref="A2:O96">
    <sortCondition ref="B2:B96"/>
    <sortCondition ref="A2:A96"/>
  </sortState>
  <mergeCells count="2">
    <mergeCell ref="A97:B97"/>
    <mergeCell ref="A99:B9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Standings</vt:lpstr>
      <vt:lpstr>Miles Logged</vt:lpstr>
      <vt:lpstr>Stats</vt:lpstr>
      <vt:lpstr>'Miles Logged'!Print_Area</vt:lpstr>
      <vt:lpstr>Standings!Print_Area</vt:lpstr>
      <vt:lpstr>'Miles Logged'!Print_Titles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EDRA IN MOTION CHALLENGE</dc:title>
  <dc:subject>2021 EDRA IN MOTION CHALLENGE Submissions</dc:subject>
  <dc:creator>JotForm</dc:creator>
  <cp:keywords>submissions excel jotform</cp:keywords>
  <dc:description>2021 EDRA IN MOTION CHALLENGE Submissions received at jotform.com 1611527333</dc:description>
  <cp:lastModifiedBy>Sophia McKee</cp:lastModifiedBy>
  <cp:lastPrinted>2026-04-19T23:31:48Z</cp:lastPrinted>
  <dcterms:created xsi:type="dcterms:W3CDTF">2021-01-24T22:28:53Z</dcterms:created>
  <dcterms:modified xsi:type="dcterms:W3CDTF">2026-04-25T03:02:50Z</dcterms:modified>
  <cp:category>Submissions</cp:category>
</cp:coreProperties>
</file>