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G:\USB Drive\Horses\EDRA\2026\EDRA in Motion\"/>
    </mc:Choice>
  </mc:AlternateContent>
  <xr:revisionPtr revIDLastSave="0" documentId="13_ncr:1_{C5E2329F-46CC-45C1-8C02-28204656ECCA}" xr6:coauthVersionLast="47" xr6:coauthVersionMax="47" xr10:uidLastSave="{00000000-0000-0000-0000-000000000000}"/>
  <bookViews>
    <workbookView xWindow="-108" yWindow="-108" windowWidth="23256" windowHeight="13896" tabRatio="602" xr2:uid="{00000000-000D-0000-FFFF-FFFF00000000}"/>
  </bookViews>
  <sheets>
    <sheet name="Standings" sheetId="2" r:id="rId1"/>
    <sheet name="Miles Logged" sheetId="1" r:id="rId2"/>
    <sheet name="Stats" sheetId="3" r:id="rId3"/>
  </sheets>
  <externalReferences>
    <externalReference r:id="rId4"/>
  </externalReferences>
  <definedNames>
    <definedName name="_xlnm._FilterDatabase" localSheetId="1" hidden="1">'Miles Logged'!$A$1:$PK$26</definedName>
    <definedName name="_xlnm._FilterDatabase" localSheetId="2" hidden="1">Stats!$A$1:$J$75</definedName>
    <definedName name="_xlnm.Print_Area" localSheetId="1">'Miles Logged'!$B$3:$H$26</definedName>
    <definedName name="_xlnm.Print_Area" localSheetId="0">Standings!$A$1:$X$38</definedName>
    <definedName name="_xlnm.Print_Titles" localSheetId="1">'Miles Logged'!$A:$D,'Miles Logged'!$1:$1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5" i="1" l="1"/>
  <c r="J25" i="1"/>
  <c r="I25" i="1"/>
  <c r="J21" i="1"/>
  <c r="I21" i="1"/>
  <c r="K20" i="1"/>
  <c r="J20" i="1"/>
  <c r="I20" i="1"/>
  <c r="J17" i="1"/>
  <c r="I17" i="1"/>
  <c r="J16" i="1"/>
  <c r="I16" i="1"/>
  <c r="J15" i="1"/>
  <c r="I15" i="1"/>
  <c r="I12" i="1"/>
  <c r="J12" i="1"/>
  <c r="J11" i="1"/>
  <c r="I11" i="1"/>
  <c r="K8" i="1"/>
  <c r="J8" i="1"/>
  <c r="I8" i="1"/>
  <c r="K6" i="1"/>
  <c r="J6" i="1"/>
  <c r="I6" i="1"/>
  <c r="J5" i="1"/>
  <c r="I5" i="1"/>
  <c r="K5" i="1"/>
  <c r="J2" i="1"/>
  <c r="I2" i="1"/>
  <c r="N29" i="3" l="1"/>
  <c r="N32" i="3"/>
  <c r="B6" i="3"/>
  <c r="A6" i="3"/>
  <c r="K24" i="1"/>
  <c r="J24" i="1"/>
  <c r="I24" i="1"/>
  <c r="K17" i="1"/>
  <c r="K12" i="1"/>
  <c r="K11" i="1"/>
  <c r="K2" i="1"/>
  <c r="NN18" i="1"/>
  <c r="NO18" i="1"/>
  <c r="NP18" i="1"/>
  <c r="NQ18" i="1"/>
  <c r="NR18" i="1"/>
  <c r="NS18" i="1"/>
  <c r="NT18" i="1"/>
  <c r="NU18" i="1"/>
  <c r="NV18" i="1"/>
  <c r="NW18" i="1"/>
  <c r="NX18" i="1"/>
  <c r="NY18" i="1"/>
  <c r="K18" i="1"/>
  <c r="J18" i="1"/>
  <c r="I18" i="1"/>
  <c r="E18" i="1"/>
  <c r="I9" i="1"/>
  <c r="K7" i="1"/>
  <c r="J7" i="1"/>
  <c r="I7" i="1"/>
  <c r="D100" i="3"/>
  <c r="E100" i="3"/>
  <c r="F100" i="3"/>
  <c r="G100" i="3"/>
  <c r="H100" i="3"/>
  <c r="I100" i="3"/>
  <c r="J100" i="3"/>
  <c r="K100" i="3"/>
  <c r="L100" i="3"/>
  <c r="C100" i="3"/>
  <c r="NZ18" i="1" l="1"/>
  <c r="L18" i="1"/>
  <c r="F5" i="1"/>
  <c r="J4" i="1"/>
  <c r="I4" i="1"/>
  <c r="K13" i="1"/>
  <c r="J13" i="1"/>
  <c r="I13" i="1"/>
  <c r="K26" i="1"/>
  <c r="J26" i="1"/>
  <c r="I26" i="1"/>
  <c r="J23" i="1"/>
  <c r="I23" i="1"/>
  <c r="K21" i="1"/>
  <c r="K16" i="1"/>
  <c r="K15" i="1"/>
  <c r="J14" i="1"/>
  <c r="I14" i="1"/>
  <c r="J10" i="1"/>
  <c r="I10" i="1"/>
  <c r="H2" i="1"/>
  <c r="NY2" i="1"/>
  <c r="NX2" i="1"/>
  <c r="NW2" i="1"/>
  <c r="NV2" i="1"/>
  <c r="NU2" i="1"/>
  <c r="NT2" i="1"/>
  <c r="NS2" i="1"/>
  <c r="NR2" i="1"/>
  <c r="NQ2" i="1"/>
  <c r="NP2" i="1"/>
  <c r="NO2" i="1"/>
  <c r="NN2" i="1"/>
  <c r="M82" i="3"/>
  <c r="NZ2" i="1" l="1"/>
  <c r="N82" i="3"/>
  <c r="N100" i="3" s="1"/>
  <c r="M100" i="3"/>
  <c r="L2" i="1"/>
  <c r="L5" i="1"/>
  <c r="K23" i="1"/>
  <c r="J22" i="1"/>
  <c r="I22" i="1"/>
  <c r="K22" i="1"/>
  <c r="K19" i="1"/>
  <c r="J19" i="1"/>
  <c r="I19" i="1"/>
  <c r="K14" i="1"/>
  <c r="K3" i="1"/>
  <c r="J3" i="1"/>
  <c r="I3" i="1"/>
  <c r="H24" i="1"/>
  <c r="H14" i="1"/>
  <c r="H13" i="1"/>
  <c r="G16" i="1"/>
  <c r="G15" i="1"/>
  <c r="G10" i="1"/>
  <c r="F25" i="1"/>
  <c r="F22" i="1"/>
  <c r="F21" i="1"/>
  <c r="F17" i="1"/>
  <c r="F9" i="1"/>
  <c r="F8" i="1"/>
  <c r="F7" i="1"/>
  <c r="E26" i="1"/>
  <c r="E23" i="1"/>
  <c r="E20" i="1"/>
  <c r="E19" i="1"/>
  <c r="E12" i="1"/>
  <c r="E11" i="1"/>
  <c r="E6" i="1"/>
  <c r="E4" i="1"/>
  <c r="E3" i="1"/>
  <c r="O56" i="3" l="1"/>
  <c r="P56" i="3" s="1"/>
  <c r="O2" i="3"/>
  <c r="P2" i="3" s="1"/>
  <c r="O27" i="3"/>
  <c r="P27" i="3" s="1"/>
  <c r="O9" i="3"/>
  <c r="P9" i="3" s="1"/>
  <c r="O14" i="3"/>
  <c r="P14" i="3" s="1"/>
  <c r="O13" i="3"/>
  <c r="P13" i="3" s="1"/>
  <c r="O25" i="3"/>
  <c r="P25" i="3" s="1"/>
  <c r="O6" i="3"/>
  <c r="P6" i="3" s="1"/>
  <c r="O57" i="3"/>
  <c r="P57" i="3" s="1"/>
  <c r="O36" i="3"/>
  <c r="P36" i="3" s="1"/>
  <c r="O30" i="3"/>
  <c r="P30" i="3" s="1"/>
  <c r="O82" i="3"/>
  <c r="P82" i="3" s="1"/>
  <c r="O31" i="3"/>
  <c r="P31" i="3" s="1"/>
  <c r="O42" i="3"/>
  <c r="P42" i="3" s="1"/>
  <c r="O60" i="3"/>
  <c r="P60" i="3" s="1"/>
  <c r="O59" i="3"/>
  <c r="P59" i="3" s="1"/>
  <c r="O71" i="3"/>
  <c r="P71" i="3" s="1"/>
  <c r="O28" i="3"/>
  <c r="P28" i="3" s="1"/>
  <c r="O29" i="3"/>
  <c r="P29" i="3" s="1"/>
  <c r="O63" i="3"/>
  <c r="P63" i="3" s="1"/>
  <c r="O20" i="3"/>
  <c r="P20" i="3" s="1"/>
  <c r="O61" i="3"/>
  <c r="P61" i="3" s="1"/>
  <c r="O37" i="3"/>
  <c r="P37" i="3" s="1"/>
  <c r="O70" i="3"/>
  <c r="P70" i="3" s="1"/>
  <c r="H29" i="1"/>
  <c r="G29" i="1"/>
  <c r="O19" i="3"/>
  <c r="P19" i="3" s="1"/>
  <c r="F29" i="1"/>
  <c r="E29" i="1"/>
  <c r="L15" i="1"/>
  <c r="L21" i="1"/>
  <c r="L16" i="1"/>
  <c r="L6" i="1"/>
  <c r="L26" i="1"/>
  <c r="L19" i="1"/>
  <c r="L20" i="1"/>
  <c r="L24" i="1"/>
  <c r="L10" i="1"/>
  <c r="L17" i="1"/>
  <c r="L22" i="1"/>
  <c r="L8" i="1"/>
  <c r="L12" i="1"/>
  <c r="L23" i="1"/>
  <c r="L14" i="1"/>
  <c r="L13" i="1"/>
  <c r="L11" i="1"/>
  <c r="L3" i="1"/>
  <c r="P100" i="3" l="1"/>
  <c r="P98" i="3" s="1"/>
  <c r="O100" i="3"/>
  <c r="D29" i="1"/>
  <c r="NN4" i="1"/>
  <c r="NO4" i="1"/>
  <c r="NP4" i="1"/>
  <c r="NQ4" i="1"/>
  <c r="NR4" i="1"/>
  <c r="NS4" i="1"/>
  <c r="NT4" i="1"/>
  <c r="NU4" i="1"/>
  <c r="NV4" i="1"/>
  <c r="NW4" i="1"/>
  <c r="NX4" i="1"/>
  <c r="NY4" i="1"/>
  <c r="NN5" i="1"/>
  <c r="NO5" i="1"/>
  <c r="NP5" i="1"/>
  <c r="NQ5" i="1"/>
  <c r="NR5" i="1"/>
  <c r="NS5" i="1"/>
  <c r="NT5" i="1"/>
  <c r="NU5" i="1"/>
  <c r="NV5" i="1"/>
  <c r="NW5" i="1"/>
  <c r="NX5" i="1"/>
  <c r="NY5" i="1"/>
  <c r="NN6" i="1"/>
  <c r="NO6" i="1"/>
  <c r="NP6" i="1"/>
  <c r="NQ6" i="1"/>
  <c r="NR6" i="1"/>
  <c r="NS6" i="1"/>
  <c r="NT6" i="1"/>
  <c r="NU6" i="1"/>
  <c r="NV6" i="1"/>
  <c r="NW6" i="1"/>
  <c r="NX6" i="1"/>
  <c r="NY6" i="1"/>
  <c r="NN7" i="1"/>
  <c r="NO7" i="1"/>
  <c r="NP7" i="1"/>
  <c r="NQ7" i="1"/>
  <c r="NR7" i="1"/>
  <c r="NS7" i="1"/>
  <c r="NT7" i="1"/>
  <c r="NU7" i="1"/>
  <c r="NV7" i="1"/>
  <c r="NW7" i="1"/>
  <c r="NX7" i="1"/>
  <c r="NY7" i="1"/>
  <c r="NN8" i="1"/>
  <c r="NO8" i="1"/>
  <c r="NP8" i="1"/>
  <c r="NQ8" i="1"/>
  <c r="NR8" i="1"/>
  <c r="NS8" i="1"/>
  <c r="NT8" i="1"/>
  <c r="NU8" i="1"/>
  <c r="NV8" i="1"/>
  <c r="NW8" i="1"/>
  <c r="NX8" i="1"/>
  <c r="NY8" i="1"/>
  <c r="NN9" i="1"/>
  <c r="NO9" i="1"/>
  <c r="NP9" i="1"/>
  <c r="NQ9" i="1"/>
  <c r="NR9" i="1"/>
  <c r="NS9" i="1"/>
  <c r="NT9" i="1"/>
  <c r="NU9" i="1"/>
  <c r="NV9" i="1"/>
  <c r="NW9" i="1"/>
  <c r="NX9" i="1"/>
  <c r="NY9" i="1"/>
  <c r="NN10" i="1"/>
  <c r="NO10" i="1"/>
  <c r="NP10" i="1"/>
  <c r="NQ10" i="1"/>
  <c r="NR10" i="1"/>
  <c r="NS10" i="1"/>
  <c r="NT10" i="1"/>
  <c r="NU10" i="1"/>
  <c r="NV10" i="1"/>
  <c r="NW10" i="1"/>
  <c r="NX10" i="1"/>
  <c r="NY10" i="1"/>
  <c r="NN11" i="1"/>
  <c r="NO11" i="1"/>
  <c r="NP11" i="1"/>
  <c r="NQ11" i="1"/>
  <c r="NR11" i="1"/>
  <c r="NS11" i="1"/>
  <c r="NT11" i="1"/>
  <c r="NU11" i="1"/>
  <c r="NV11" i="1"/>
  <c r="NW11" i="1"/>
  <c r="NX11" i="1"/>
  <c r="NY11" i="1"/>
  <c r="NN12" i="1"/>
  <c r="NO12" i="1"/>
  <c r="NP12" i="1"/>
  <c r="NQ12" i="1"/>
  <c r="NR12" i="1"/>
  <c r="NS12" i="1"/>
  <c r="NT12" i="1"/>
  <c r="NU12" i="1"/>
  <c r="NV12" i="1"/>
  <c r="NW12" i="1"/>
  <c r="NX12" i="1"/>
  <c r="NY12" i="1"/>
  <c r="NN13" i="1"/>
  <c r="NO13" i="1"/>
  <c r="NP13" i="1"/>
  <c r="NQ13" i="1"/>
  <c r="NR13" i="1"/>
  <c r="NS13" i="1"/>
  <c r="NT13" i="1"/>
  <c r="NU13" i="1"/>
  <c r="NV13" i="1"/>
  <c r="NW13" i="1"/>
  <c r="NX13" i="1"/>
  <c r="NY13" i="1"/>
  <c r="NN14" i="1"/>
  <c r="NO14" i="1"/>
  <c r="NP14" i="1"/>
  <c r="NQ14" i="1"/>
  <c r="NR14" i="1"/>
  <c r="NS14" i="1"/>
  <c r="NT14" i="1"/>
  <c r="NU14" i="1"/>
  <c r="NV14" i="1"/>
  <c r="NW14" i="1"/>
  <c r="NX14" i="1"/>
  <c r="NY14" i="1"/>
  <c r="NN15" i="1"/>
  <c r="NO15" i="1"/>
  <c r="NP15" i="1"/>
  <c r="NQ15" i="1"/>
  <c r="NR15" i="1"/>
  <c r="NS15" i="1"/>
  <c r="NT15" i="1"/>
  <c r="NU15" i="1"/>
  <c r="NV15" i="1"/>
  <c r="NW15" i="1"/>
  <c r="NX15" i="1"/>
  <c r="NY15" i="1"/>
  <c r="NN16" i="1"/>
  <c r="NO16" i="1"/>
  <c r="NP16" i="1"/>
  <c r="NQ16" i="1"/>
  <c r="NR16" i="1"/>
  <c r="NS16" i="1"/>
  <c r="NT16" i="1"/>
  <c r="NU16" i="1"/>
  <c r="NV16" i="1"/>
  <c r="NW16" i="1"/>
  <c r="NX16" i="1"/>
  <c r="NY16" i="1"/>
  <c r="NN17" i="1"/>
  <c r="NO17" i="1"/>
  <c r="NP17" i="1"/>
  <c r="NQ17" i="1"/>
  <c r="NR17" i="1"/>
  <c r="NS17" i="1"/>
  <c r="NT17" i="1"/>
  <c r="NU17" i="1"/>
  <c r="NV17" i="1"/>
  <c r="NW17" i="1"/>
  <c r="NX17" i="1"/>
  <c r="NY17" i="1"/>
  <c r="NN19" i="1"/>
  <c r="NO19" i="1"/>
  <c r="NP19" i="1"/>
  <c r="NQ19" i="1"/>
  <c r="NR19" i="1"/>
  <c r="NS19" i="1"/>
  <c r="NT19" i="1"/>
  <c r="NU19" i="1"/>
  <c r="NV19" i="1"/>
  <c r="NW19" i="1"/>
  <c r="NX19" i="1"/>
  <c r="NY19" i="1"/>
  <c r="NN20" i="1"/>
  <c r="NO20" i="1"/>
  <c r="NP20" i="1"/>
  <c r="NQ20" i="1"/>
  <c r="NR20" i="1"/>
  <c r="NS20" i="1"/>
  <c r="NT20" i="1"/>
  <c r="NU20" i="1"/>
  <c r="NV20" i="1"/>
  <c r="NW20" i="1"/>
  <c r="NX20" i="1"/>
  <c r="NY20" i="1"/>
  <c r="NN21" i="1"/>
  <c r="NO21" i="1"/>
  <c r="NP21" i="1"/>
  <c r="NQ21" i="1"/>
  <c r="NR21" i="1"/>
  <c r="NS21" i="1"/>
  <c r="NT21" i="1"/>
  <c r="NU21" i="1"/>
  <c r="NV21" i="1"/>
  <c r="NW21" i="1"/>
  <c r="NX21" i="1"/>
  <c r="NY21" i="1"/>
  <c r="NN22" i="1"/>
  <c r="NO22" i="1"/>
  <c r="NP22" i="1"/>
  <c r="NQ22" i="1"/>
  <c r="NR22" i="1"/>
  <c r="NS22" i="1"/>
  <c r="NT22" i="1"/>
  <c r="NU22" i="1"/>
  <c r="NV22" i="1"/>
  <c r="NW22" i="1"/>
  <c r="NX22" i="1"/>
  <c r="NY22" i="1"/>
  <c r="NN23" i="1"/>
  <c r="NO23" i="1"/>
  <c r="NP23" i="1"/>
  <c r="NQ23" i="1"/>
  <c r="NR23" i="1"/>
  <c r="NS23" i="1"/>
  <c r="NT23" i="1"/>
  <c r="NU23" i="1"/>
  <c r="NV23" i="1"/>
  <c r="NW23" i="1"/>
  <c r="NX23" i="1"/>
  <c r="NY23" i="1"/>
  <c r="NN24" i="1"/>
  <c r="NO24" i="1"/>
  <c r="NP24" i="1"/>
  <c r="NQ24" i="1"/>
  <c r="NR24" i="1"/>
  <c r="NS24" i="1"/>
  <c r="NT24" i="1"/>
  <c r="NU24" i="1"/>
  <c r="NV24" i="1"/>
  <c r="NW24" i="1"/>
  <c r="NX24" i="1"/>
  <c r="NY24" i="1"/>
  <c r="NN25" i="1"/>
  <c r="NO25" i="1"/>
  <c r="NP25" i="1"/>
  <c r="NQ25" i="1"/>
  <c r="NR25" i="1"/>
  <c r="NS25" i="1"/>
  <c r="NT25" i="1"/>
  <c r="NU25" i="1"/>
  <c r="NV25" i="1"/>
  <c r="NW25" i="1"/>
  <c r="NX25" i="1"/>
  <c r="NY25" i="1"/>
  <c r="NN26" i="1"/>
  <c r="NO26" i="1"/>
  <c r="NP26" i="1"/>
  <c r="NQ26" i="1"/>
  <c r="NR26" i="1"/>
  <c r="NS26" i="1"/>
  <c r="NT26" i="1"/>
  <c r="NU26" i="1"/>
  <c r="NV26" i="1"/>
  <c r="NW26" i="1"/>
  <c r="NX26" i="1"/>
  <c r="NY26" i="1"/>
  <c r="NY3" i="1"/>
  <c r="NX3" i="1"/>
  <c r="NW3" i="1"/>
  <c r="NV3" i="1"/>
  <c r="NU3" i="1"/>
  <c r="NT3" i="1"/>
  <c r="NS3" i="1"/>
  <c r="NR3" i="1"/>
  <c r="NQ3" i="1"/>
  <c r="NP3" i="1"/>
  <c r="NO3" i="1"/>
  <c r="NN3" i="1"/>
  <c r="CZ27" i="1"/>
  <c r="CY27" i="1"/>
  <c r="CX27" i="1"/>
  <c r="CW27" i="1"/>
  <c r="CV27" i="1"/>
  <c r="CU27" i="1"/>
  <c r="CT27" i="1"/>
  <c r="CS27" i="1"/>
  <c r="CR27" i="1"/>
  <c r="CQ27" i="1"/>
  <c r="CP27" i="1"/>
  <c r="CO27" i="1"/>
  <c r="CN27" i="1"/>
  <c r="CM27" i="1"/>
  <c r="CL27" i="1"/>
  <c r="CK27" i="1"/>
  <c r="CJ27" i="1"/>
  <c r="CI27" i="1"/>
  <c r="CH27" i="1"/>
  <c r="CG27" i="1"/>
  <c r="CF27" i="1"/>
  <c r="CE27" i="1"/>
  <c r="CD27" i="1"/>
  <c r="CC27" i="1"/>
  <c r="CB27" i="1"/>
  <c r="CA27" i="1"/>
  <c r="BZ27" i="1"/>
  <c r="BY27" i="1"/>
  <c r="BX27" i="1"/>
  <c r="BW27" i="1"/>
  <c r="BV27" i="1"/>
  <c r="BU27" i="1"/>
  <c r="BT27" i="1"/>
  <c r="BS27" i="1"/>
  <c r="BR27" i="1"/>
  <c r="BQ27" i="1"/>
  <c r="BP27" i="1"/>
  <c r="BO27" i="1"/>
  <c r="BN27" i="1"/>
  <c r="BM27" i="1"/>
  <c r="BL27" i="1"/>
  <c r="BK27" i="1"/>
  <c r="BJ27" i="1"/>
  <c r="BI27" i="1"/>
  <c r="BH27" i="1"/>
  <c r="BG27" i="1"/>
  <c r="BF27" i="1"/>
  <c r="BE27" i="1"/>
  <c r="BD27" i="1"/>
  <c r="BC27" i="1"/>
  <c r="BB27" i="1"/>
  <c r="BA27" i="1"/>
  <c r="AZ27" i="1"/>
  <c r="AY27" i="1"/>
  <c r="AX27" i="1"/>
  <c r="AW27" i="1"/>
  <c r="AV27" i="1"/>
  <c r="AU27" i="1"/>
  <c r="AT27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N1" i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AC1" i="1" s="1"/>
  <c r="AD1" i="1" s="1"/>
  <c r="AE1" i="1" s="1"/>
  <c r="AF1" i="1" s="1"/>
  <c r="AG1" i="1" s="1"/>
  <c r="AH1" i="1" s="1"/>
  <c r="AI1" i="1" s="1"/>
  <c r="AJ1" i="1" s="1"/>
  <c r="AK1" i="1" s="1"/>
  <c r="AL1" i="1" s="1"/>
  <c r="AM1" i="1" s="1"/>
  <c r="AN1" i="1" s="1"/>
  <c r="AO1" i="1" s="1"/>
  <c r="AP1" i="1" s="1"/>
  <c r="AQ1" i="1" s="1"/>
  <c r="AR1" i="1" s="1"/>
  <c r="AS1" i="1" s="1"/>
  <c r="AT1" i="1" s="1"/>
  <c r="AU1" i="1" s="1"/>
  <c r="AV1" i="1" s="1"/>
  <c r="AW1" i="1" s="1"/>
  <c r="AX1" i="1" s="1"/>
  <c r="AY1" i="1" s="1"/>
  <c r="AZ1" i="1" s="1"/>
  <c r="BA1" i="1" s="1"/>
  <c r="BB1" i="1" s="1"/>
  <c r="BC1" i="1" s="1"/>
  <c r="BD1" i="1" s="1"/>
  <c r="BE1" i="1" s="1"/>
  <c r="BF1" i="1" s="1"/>
  <c r="BG1" i="1" s="1"/>
  <c r="BH1" i="1" s="1"/>
  <c r="BI1" i="1" s="1"/>
  <c r="BJ1" i="1" s="1"/>
  <c r="BK1" i="1" s="1"/>
  <c r="BL1" i="1" s="1"/>
  <c r="BM1" i="1" s="1"/>
  <c r="BN1" i="1" s="1"/>
  <c r="BO1" i="1" s="1"/>
  <c r="BP1" i="1" s="1"/>
  <c r="BQ1" i="1" s="1"/>
  <c r="BR1" i="1" s="1"/>
  <c r="BS1" i="1" s="1"/>
  <c r="BT1" i="1" s="1"/>
  <c r="BU1" i="1" s="1"/>
  <c r="BV1" i="1" s="1"/>
  <c r="BW1" i="1" s="1"/>
  <c r="BX1" i="1" s="1"/>
  <c r="BY1" i="1" s="1"/>
  <c r="BZ1" i="1" s="1"/>
  <c r="CA1" i="1" s="1"/>
  <c r="CB1" i="1" s="1"/>
  <c r="CC1" i="1" s="1"/>
  <c r="CD1" i="1" s="1"/>
  <c r="CE1" i="1" s="1"/>
  <c r="CF1" i="1" s="1"/>
  <c r="CG1" i="1" s="1"/>
  <c r="CH1" i="1" s="1"/>
  <c r="CI1" i="1" s="1"/>
  <c r="CJ1" i="1" s="1"/>
  <c r="CK1" i="1" s="1"/>
  <c r="CL1" i="1" s="1"/>
  <c r="CM1" i="1" s="1"/>
  <c r="CN1" i="1" s="1"/>
  <c r="CO1" i="1" s="1"/>
  <c r="CP1" i="1" s="1"/>
  <c r="CQ1" i="1" s="1"/>
  <c r="CR1" i="1" s="1"/>
  <c r="CS1" i="1" s="1"/>
  <c r="CT1" i="1" s="1"/>
  <c r="CU1" i="1" s="1"/>
  <c r="CV1" i="1" s="1"/>
  <c r="CW1" i="1" s="1"/>
  <c r="CX1" i="1" s="1"/>
  <c r="CY1" i="1" s="1"/>
  <c r="CZ1" i="1" s="1"/>
  <c r="DA1" i="1" s="1"/>
  <c r="NZ16" i="1" l="1"/>
  <c r="C37" i="1"/>
  <c r="C38" i="1"/>
  <c r="C36" i="1"/>
  <c r="NO27" i="1"/>
  <c r="NN27" i="1"/>
  <c r="O98" i="3"/>
  <c r="NZ4" i="1"/>
  <c r="D98" i="3"/>
  <c r="F98" i="3"/>
  <c r="H98" i="3"/>
  <c r="J98" i="3"/>
  <c r="L98" i="3"/>
  <c r="D38" i="1" l="1"/>
  <c r="D37" i="1"/>
  <c r="D36" i="1"/>
  <c r="L4" i="1"/>
  <c r="E98" i="3"/>
  <c r="G98" i="3"/>
  <c r="I98" i="3"/>
  <c r="K98" i="3"/>
  <c r="C98" i="3"/>
  <c r="NZ5" i="1" l="1"/>
  <c r="NZ6" i="1"/>
  <c r="NZ7" i="1"/>
  <c r="NZ8" i="1"/>
  <c r="NZ9" i="1"/>
  <c r="NZ10" i="1"/>
  <c r="NZ11" i="1"/>
  <c r="NZ12" i="1"/>
  <c r="NZ13" i="1"/>
  <c r="NZ14" i="1"/>
  <c r="NZ15" i="1"/>
  <c r="NZ17" i="1"/>
  <c r="NZ19" i="1"/>
  <c r="NZ20" i="1"/>
  <c r="NZ21" i="1"/>
  <c r="NZ22" i="1"/>
  <c r="NZ23" i="1"/>
  <c r="NZ24" i="1"/>
  <c r="NZ25" i="1"/>
  <c r="NZ26" i="1"/>
  <c r="NZ3" i="1"/>
  <c r="L9" i="1" l="1"/>
  <c r="K27" i="1" l="1"/>
  <c r="H27" i="1"/>
  <c r="G27" i="1"/>
  <c r="I27" i="1"/>
  <c r="E27" i="1"/>
  <c r="L7" i="1"/>
  <c r="J27" i="1"/>
  <c r="F27" i="1"/>
  <c r="L25" i="1"/>
  <c r="D30" i="1" l="1"/>
  <c r="D31" i="1"/>
  <c r="C31" i="1"/>
  <c r="N98" i="3"/>
  <c r="M98" i="3"/>
  <c r="NX27" i="1"/>
  <c r="DA27" i="1" l="1"/>
  <c r="DB27" i="1"/>
  <c r="DC27" i="1"/>
  <c r="DD27" i="1"/>
  <c r="DE27" i="1"/>
  <c r="DF27" i="1"/>
  <c r="DG27" i="1"/>
  <c r="DH27" i="1"/>
  <c r="DI27" i="1"/>
  <c r="DJ27" i="1"/>
  <c r="DK27" i="1"/>
  <c r="DL27" i="1"/>
  <c r="DM27" i="1"/>
  <c r="DN27" i="1"/>
  <c r="DO27" i="1"/>
  <c r="DP27" i="1"/>
  <c r="DQ27" i="1"/>
  <c r="DR27" i="1"/>
  <c r="DS27" i="1"/>
  <c r="DT27" i="1"/>
  <c r="DU27" i="1"/>
  <c r="DV27" i="1"/>
  <c r="DW27" i="1"/>
  <c r="DX27" i="1"/>
  <c r="DY27" i="1"/>
  <c r="DZ27" i="1"/>
  <c r="EA27" i="1"/>
  <c r="EB27" i="1"/>
  <c r="EC27" i="1"/>
  <c r="ED27" i="1"/>
  <c r="EE27" i="1"/>
  <c r="EF27" i="1"/>
  <c r="EG27" i="1"/>
  <c r="EH27" i="1"/>
  <c r="EI27" i="1"/>
  <c r="EJ27" i="1"/>
  <c r="EK27" i="1"/>
  <c r="EL27" i="1"/>
  <c r="EM27" i="1"/>
  <c r="EN27" i="1"/>
  <c r="EO27" i="1"/>
  <c r="EP27" i="1"/>
  <c r="EQ27" i="1"/>
  <c r="ER27" i="1"/>
  <c r="ES27" i="1"/>
  <c r="ET27" i="1"/>
  <c r="EU27" i="1"/>
  <c r="EV27" i="1"/>
  <c r="EW27" i="1"/>
  <c r="EX27" i="1"/>
  <c r="EY27" i="1"/>
  <c r="EZ27" i="1"/>
  <c r="FA27" i="1"/>
  <c r="FB27" i="1"/>
  <c r="FC27" i="1"/>
  <c r="FD27" i="1"/>
  <c r="FE27" i="1"/>
  <c r="FF27" i="1"/>
  <c r="FG27" i="1"/>
  <c r="FH27" i="1"/>
  <c r="FI27" i="1"/>
  <c r="FJ27" i="1"/>
  <c r="FK27" i="1"/>
  <c r="FL27" i="1"/>
  <c r="FM27" i="1"/>
  <c r="FN27" i="1"/>
  <c r="FO27" i="1"/>
  <c r="FP27" i="1"/>
  <c r="FQ27" i="1"/>
  <c r="FR27" i="1"/>
  <c r="FS27" i="1"/>
  <c r="FT27" i="1"/>
  <c r="FU27" i="1"/>
  <c r="FV27" i="1"/>
  <c r="FW27" i="1"/>
  <c r="FX27" i="1"/>
  <c r="FY27" i="1"/>
  <c r="FZ27" i="1"/>
  <c r="GA27" i="1"/>
  <c r="GB27" i="1"/>
  <c r="GC27" i="1"/>
  <c r="GD27" i="1"/>
  <c r="GE27" i="1"/>
  <c r="GF27" i="1"/>
  <c r="GG27" i="1"/>
  <c r="GH27" i="1"/>
  <c r="GI27" i="1"/>
  <c r="GJ27" i="1"/>
  <c r="GK27" i="1"/>
  <c r="GL27" i="1"/>
  <c r="GM27" i="1"/>
  <c r="GN27" i="1"/>
  <c r="GO27" i="1"/>
  <c r="GP27" i="1"/>
  <c r="GQ27" i="1"/>
  <c r="GR27" i="1"/>
  <c r="GS27" i="1"/>
  <c r="GT27" i="1"/>
  <c r="GU27" i="1"/>
  <c r="GV27" i="1"/>
  <c r="GW27" i="1"/>
  <c r="GX27" i="1"/>
  <c r="GY27" i="1"/>
  <c r="GZ27" i="1"/>
  <c r="HA27" i="1"/>
  <c r="HB27" i="1"/>
  <c r="HC27" i="1"/>
  <c r="HD27" i="1"/>
  <c r="HE27" i="1"/>
  <c r="HF27" i="1"/>
  <c r="HG27" i="1"/>
  <c r="HH27" i="1"/>
  <c r="HI27" i="1"/>
  <c r="HJ27" i="1"/>
  <c r="HK27" i="1"/>
  <c r="HL27" i="1"/>
  <c r="HM27" i="1"/>
  <c r="HN27" i="1"/>
  <c r="HO27" i="1"/>
  <c r="HP27" i="1"/>
  <c r="HQ27" i="1"/>
  <c r="HR27" i="1"/>
  <c r="HS27" i="1"/>
  <c r="HT27" i="1"/>
  <c r="HU27" i="1"/>
  <c r="HV27" i="1"/>
  <c r="HW27" i="1"/>
  <c r="HX27" i="1"/>
  <c r="HY27" i="1"/>
  <c r="HZ27" i="1"/>
  <c r="IA27" i="1"/>
  <c r="IB27" i="1"/>
  <c r="IC27" i="1"/>
  <c r="ID27" i="1"/>
  <c r="IE27" i="1"/>
  <c r="IF27" i="1"/>
  <c r="IG27" i="1"/>
  <c r="IH27" i="1"/>
  <c r="II27" i="1"/>
  <c r="IJ27" i="1"/>
  <c r="IK27" i="1"/>
  <c r="IL27" i="1"/>
  <c r="IM27" i="1"/>
  <c r="IN27" i="1"/>
  <c r="IO27" i="1"/>
  <c r="IP27" i="1"/>
  <c r="IQ27" i="1"/>
  <c r="IR27" i="1"/>
  <c r="IS27" i="1"/>
  <c r="IT27" i="1"/>
  <c r="IU27" i="1"/>
  <c r="IV27" i="1"/>
  <c r="IW27" i="1"/>
  <c r="IX27" i="1"/>
  <c r="IY27" i="1"/>
  <c r="IZ27" i="1"/>
  <c r="JA27" i="1"/>
  <c r="JB27" i="1"/>
  <c r="JC27" i="1"/>
  <c r="JD27" i="1"/>
  <c r="JE27" i="1"/>
  <c r="JF27" i="1"/>
  <c r="JG27" i="1"/>
  <c r="JH27" i="1"/>
  <c r="JI27" i="1"/>
  <c r="JJ27" i="1"/>
  <c r="JK27" i="1"/>
  <c r="JL27" i="1"/>
  <c r="JM27" i="1"/>
  <c r="JN27" i="1"/>
  <c r="JO27" i="1"/>
  <c r="JP27" i="1"/>
  <c r="JQ27" i="1"/>
  <c r="JR27" i="1"/>
  <c r="JS27" i="1"/>
  <c r="JT27" i="1"/>
  <c r="JU27" i="1"/>
  <c r="JV27" i="1"/>
  <c r="JW27" i="1"/>
  <c r="JX27" i="1"/>
  <c r="JY27" i="1"/>
  <c r="JZ27" i="1"/>
  <c r="KA27" i="1"/>
  <c r="KB27" i="1"/>
  <c r="KC27" i="1"/>
  <c r="KD27" i="1"/>
  <c r="KE27" i="1"/>
  <c r="KF27" i="1"/>
  <c r="KG27" i="1"/>
  <c r="KH27" i="1"/>
  <c r="KI27" i="1"/>
  <c r="KJ27" i="1"/>
  <c r="KK27" i="1"/>
  <c r="KL27" i="1"/>
  <c r="KM27" i="1"/>
  <c r="KN27" i="1"/>
  <c r="KO27" i="1"/>
  <c r="KP27" i="1"/>
  <c r="KQ27" i="1"/>
  <c r="KR27" i="1"/>
  <c r="KS27" i="1"/>
  <c r="KT27" i="1"/>
  <c r="KU27" i="1"/>
  <c r="KV27" i="1"/>
  <c r="KW27" i="1"/>
  <c r="KX27" i="1"/>
  <c r="KY27" i="1"/>
  <c r="KZ27" i="1"/>
  <c r="LA27" i="1"/>
  <c r="LB27" i="1"/>
  <c r="LC27" i="1"/>
  <c r="LD27" i="1"/>
  <c r="LE27" i="1"/>
  <c r="LF27" i="1"/>
  <c r="LG27" i="1"/>
  <c r="LH27" i="1"/>
  <c r="LI27" i="1"/>
  <c r="LJ27" i="1"/>
  <c r="LK27" i="1"/>
  <c r="LL27" i="1"/>
  <c r="LM27" i="1"/>
  <c r="LN27" i="1"/>
  <c r="LO27" i="1"/>
  <c r="LP27" i="1"/>
  <c r="LQ27" i="1"/>
  <c r="LR27" i="1"/>
  <c r="LS27" i="1"/>
  <c r="LT27" i="1"/>
  <c r="LU27" i="1"/>
  <c r="LV27" i="1"/>
  <c r="LW27" i="1"/>
  <c r="LX27" i="1"/>
  <c r="LY27" i="1"/>
  <c r="LZ27" i="1"/>
  <c r="MA27" i="1"/>
  <c r="MB27" i="1"/>
  <c r="MC27" i="1"/>
  <c r="MD27" i="1"/>
  <c r="ME27" i="1"/>
  <c r="MF27" i="1"/>
  <c r="MG27" i="1"/>
  <c r="MH27" i="1"/>
  <c r="MI27" i="1"/>
  <c r="MJ27" i="1"/>
  <c r="MK27" i="1"/>
  <c r="ML27" i="1"/>
  <c r="MM27" i="1"/>
  <c r="MN27" i="1"/>
  <c r="MO27" i="1"/>
  <c r="MP27" i="1"/>
  <c r="MQ27" i="1"/>
  <c r="MR27" i="1"/>
  <c r="MS27" i="1"/>
  <c r="MT27" i="1"/>
  <c r="MU27" i="1"/>
  <c r="MV27" i="1"/>
  <c r="MW27" i="1"/>
  <c r="MX27" i="1"/>
  <c r="MY27" i="1"/>
  <c r="MZ27" i="1"/>
  <c r="NA27" i="1"/>
  <c r="NB27" i="1"/>
  <c r="NC27" i="1"/>
  <c r="ND27" i="1"/>
  <c r="NE27" i="1"/>
  <c r="NF27" i="1"/>
  <c r="NG27" i="1"/>
  <c r="NH27" i="1"/>
  <c r="NI27" i="1"/>
  <c r="NJ27" i="1"/>
  <c r="NK27" i="1"/>
  <c r="NL27" i="1"/>
  <c r="NM27" i="1"/>
  <c r="C41" i="1" l="1"/>
  <c r="C44" i="1"/>
  <c r="C46" i="1"/>
  <c r="C42" i="1"/>
  <c r="C40" i="1"/>
  <c r="C47" i="1"/>
  <c r="C45" i="1"/>
  <c r="C43" i="1"/>
  <c r="C39" i="1"/>
  <c r="C32" i="1"/>
  <c r="DB1" i="1"/>
  <c r="DC1" i="1" s="1"/>
  <c r="DD1" i="1" s="1"/>
  <c r="DE1" i="1" s="1"/>
  <c r="DF1" i="1" s="1"/>
  <c r="DG1" i="1" s="1"/>
  <c r="DH1" i="1" s="1"/>
  <c r="DI1" i="1" s="1"/>
  <c r="DJ1" i="1" s="1"/>
  <c r="DK1" i="1" s="1"/>
  <c r="DL1" i="1" s="1"/>
  <c r="DM1" i="1" s="1"/>
  <c r="DN1" i="1" s="1"/>
  <c r="DO1" i="1" s="1"/>
  <c r="DP1" i="1" s="1"/>
  <c r="DQ1" i="1" s="1"/>
  <c r="DR1" i="1" s="1"/>
  <c r="DS1" i="1" s="1"/>
  <c r="DT1" i="1" s="1"/>
  <c r="DU1" i="1" s="1"/>
  <c r="DV1" i="1" s="1"/>
  <c r="DW1" i="1" s="1"/>
  <c r="DX1" i="1" s="1"/>
  <c r="DY1" i="1" s="1"/>
  <c r="DZ1" i="1" s="1"/>
  <c r="EA1" i="1" s="1"/>
  <c r="EB1" i="1" s="1"/>
  <c r="EC1" i="1" s="1"/>
  <c r="ED1" i="1" s="1"/>
  <c r="EE1" i="1" s="1"/>
  <c r="EF1" i="1" s="1"/>
  <c r="EG1" i="1" s="1"/>
  <c r="EH1" i="1" s="1"/>
  <c r="EI1" i="1" s="1"/>
  <c r="EJ1" i="1" s="1"/>
  <c r="EK1" i="1" s="1"/>
  <c r="EL1" i="1" s="1"/>
  <c r="EM1" i="1" s="1"/>
  <c r="EN1" i="1" s="1"/>
  <c r="EO1" i="1" s="1"/>
  <c r="EP1" i="1" s="1"/>
  <c r="EQ1" i="1" s="1"/>
  <c r="ER1" i="1" s="1"/>
  <c r="ES1" i="1" s="1"/>
  <c r="ET1" i="1" s="1"/>
  <c r="EU1" i="1" s="1"/>
  <c r="EV1" i="1" s="1"/>
  <c r="EW1" i="1" s="1"/>
  <c r="EX1" i="1" s="1"/>
  <c r="EY1" i="1" s="1"/>
  <c r="EZ1" i="1" s="1"/>
  <c r="FA1" i="1" s="1"/>
  <c r="FB1" i="1" s="1"/>
  <c r="FC1" i="1" s="1"/>
  <c r="FD1" i="1" s="1"/>
  <c r="FE1" i="1" s="1"/>
  <c r="FF1" i="1" s="1"/>
  <c r="FG1" i="1" s="1"/>
  <c r="FH1" i="1" s="1"/>
  <c r="FI1" i="1" s="1"/>
  <c r="FJ1" i="1" s="1"/>
  <c r="FK1" i="1" s="1"/>
  <c r="FL1" i="1" s="1"/>
  <c r="FM1" i="1" s="1"/>
  <c r="FN1" i="1" s="1"/>
  <c r="FO1" i="1" s="1"/>
  <c r="FP1" i="1" s="1"/>
  <c r="FQ1" i="1" s="1"/>
  <c r="FR1" i="1" s="1"/>
  <c r="FS1" i="1" s="1"/>
  <c r="FT1" i="1" s="1"/>
  <c r="FU1" i="1" s="1"/>
  <c r="FV1" i="1" s="1"/>
  <c r="FW1" i="1" s="1"/>
  <c r="FX1" i="1" s="1"/>
  <c r="FY1" i="1" s="1"/>
  <c r="FZ1" i="1" s="1"/>
  <c r="GA1" i="1" s="1"/>
  <c r="GB1" i="1" s="1"/>
  <c r="GC1" i="1" s="1"/>
  <c r="GD1" i="1" s="1"/>
  <c r="GE1" i="1" s="1"/>
  <c r="GF1" i="1" s="1"/>
  <c r="GG1" i="1" s="1"/>
  <c r="GH1" i="1" s="1"/>
  <c r="GI1" i="1" s="1"/>
  <c r="GJ1" i="1" s="1"/>
  <c r="GK1" i="1" s="1"/>
  <c r="GL1" i="1" s="1"/>
  <c r="GM1" i="1" s="1"/>
  <c r="GN1" i="1" s="1"/>
  <c r="GO1" i="1" s="1"/>
  <c r="GP1" i="1" s="1"/>
  <c r="GQ1" i="1" s="1"/>
  <c r="GR1" i="1" s="1"/>
  <c r="GS1" i="1" s="1"/>
  <c r="GT1" i="1" s="1"/>
  <c r="GU1" i="1" s="1"/>
  <c r="GV1" i="1" s="1"/>
  <c r="GW1" i="1" s="1"/>
  <c r="GX1" i="1" s="1"/>
  <c r="GY1" i="1" s="1"/>
  <c r="GZ1" i="1" s="1"/>
  <c r="HA1" i="1" s="1"/>
  <c r="HB1" i="1" s="1"/>
  <c r="HC1" i="1" s="1"/>
  <c r="HD1" i="1" s="1"/>
  <c r="HE1" i="1" s="1"/>
  <c r="HF1" i="1" s="1"/>
  <c r="HG1" i="1" s="1"/>
  <c r="HH1" i="1" s="1"/>
  <c r="HI1" i="1" s="1"/>
  <c r="HJ1" i="1" s="1"/>
  <c r="HK1" i="1" s="1"/>
  <c r="HL1" i="1" s="1"/>
  <c r="HM1" i="1" s="1"/>
  <c r="HN1" i="1" s="1"/>
  <c r="HO1" i="1" s="1"/>
  <c r="HP1" i="1" s="1"/>
  <c r="HQ1" i="1" s="1"/>
  <c r="HR1" i="1" s="1"/>
  <c r="HS1" i="1" s="1"/>
  <c r="HT1" i="1" s="1"/>
  <c r="HU1" i="1" s="1"/>
  <c r="HV1" i="1" s="1"/>
  <c r="HW1" i="1" s="1"/>
  <c r="HX1" i="1" s="1"/>
  <c r="HY1" i="1" s="1"/>
  <c r="HZ1" i="1" s="1"/>
  <c r="IA1" i="1" s="1"/>
  <c r="IB1" i="1" s="1"/>
  <c r="IC1" i="1" s="1"/>
  <c r="ID1" i="1" s="1"/>
  <c r="IE1" i="1" s="1"/>
  <c r="IF1" i="1" s="1"/>
  <c r="IG1" i="1" s="1"/>
  <c r="IH1" i="1" s="1"/>
  <c r="II1" i="1" s="1"/>
  <c r="IJ1" i="1" s="1"/>
  <c r="IK1" i="1" s="1"/>
  <c r="IL1" i="1" s="1"/>
  <c r="IM1" i="1" s="1"/>
  <c r="IN1" i="1" s="1"/>
  <c r="IO1" i="1" s="1"/>
  <c r="IP1" i="1" s="1"/>
  <c r="IQ1" i="1" s="1"/>
  <c r="IR1" i="1" s="1"/>
  <c r="IS1" i="1" s="1"/>
  <c r="IT1" i="1" s="1"/>
  <c r="IU1" i="1" s="1"/>
  <c r="IV1" i="1" s="1"/>
  <c r="IW1" i="1" s="1"/>
  <c r="IX1" i="1" s="1"/>
  <c r="IY1" i="1" s="1"/>
  <c r="IZ1" i="1" s="1"/>
  <c r="JA1" i="1" s="1"/>
  <c r="JB1" i="1" s="1"/>
  <c r="JC1" i="1" s="1"/>
  <c r="JD1" i="1" s="1"/>
  <c r="JE1" i="1" s="1"/>
  <c r="JF1" i="1" s="1"/>
  <c r="JG1" i="1" s="1"/>
  <c r="JH1" i="1" s="1"/>
  <c r="JI1" i="1" s="1"/>
  <c r="JJ1" i="1" s="1"/>
  <c r="JK1" i="1" s="1"/>
  <c r="JL1" i="1" s="1"/>
  <c r="JM1" i="1" s="1"/>
  <c r="JN1" i="1" s="1"/>
  <c r="JO1" i="1" s="1"/>
  <c r="JP1" i="1" s="1"/>
  <c r="JQ1" i="1" s="1"/>
  <c r="JR1" i="1" s="1"/>
  <c r="JS1" i="1" s="1"/>
  <c r="JT1" i="1" s="1"/>
  <c r="JU1" i="1" s="1"/>
  <c r="JV1" i="1" s="1"/>
  <c r="JW1" i="1" s="1"/>
  <c r="JX1" i="1" s="1"/>
  <c r="JY1" i="1" s="1"/>
  <c r="JZ1" i="1" s="1"/>
  <c r="KA1" i="1" s="1"/>
  <c r="KB1" i="1" s="1"/>
  <c r="KC1" i="1" s="1"/>
  <c r="KD1" i="1" s="1"/>
  <c r="KE1" i="1" s="1"/>
  <c r="KF1" i="1" s="1"/>
  <c r="KG1" i="1" s="1"/>
  <c r="KH1" i="1" s="1"/>
  <c r="KI1" i="1" s="1"/>
  <c r="KJ1" i="1" s="1"/>
  <c r="KK1" i="1" s="1"/>
  <c r="KL1" i="1" s="1"/>
  <c r="KM1" i="1" s="1"/>
  <c r="KN1" i="1" s="1"/>
  <c r="KO1" i="1" s="1"/>
  <c r="KP1" i="1" s="1"/>
  <c r="KQ1" i="1" s="1"/>
  <c r="KR1" i="1" s="1"/>
  <c r="KS1" i="1" s="1"/>
  <c r="KT1" i="1" s="1"/>
  <c r="KU1" i="1" s="1"/>
  <c r="KV1" i="1" s="1"/>
  <c r="KW1" i="1" s="1"/>
  <c r="KX1" i="1" s="1"/>
  <c r="KY1" i="1" s="1"/>
  <c r="KZ1" i="1" s="1"/>
  <c r="LA1" i="1" s="1"/>
  <c r="LB1" i="1" s="1"/>
  <c r="LC1" i="1" s="1"/>
  <c r="LD1" i="1" s="1"/>
  <c r="LE1" i="1" s="1"/>
  <c r="LF1" i="1" s="1"/>
  <c r="LG1" i="1" s="1"/>
  <c r="LH1" i="1" s="1"/>
  <c r="LI1" i="1" s="1"/>
  <c r="LJ1" i="1" s="1"/>
  <c r="LK1" i="1" s="1"/>
  <c r="LL1" i="1" s="1"/>
  <c r="LM1" i="1" s="1"/>
  <c r="LN1" i="1" s="1"/>
  <c r="LO1" i="1" s="1"/>
  <c r="LP1" i="1" s="1"/>
  <c r="LQ1" i="1" s="1"/>
  <c r="LR1" i="1" s="1"/>
  <c r="LS1" i="1" s="1"/>
  <c r="LT1" i="1" s="1"/>
  <c r="LU1" i="1" s="1"/>
  <c r="LV1" i="1" s="1"/>
  <c r="LW1" i="1" s="1"/>
  <c r="LX1" i="1" s="1"/>
  <c r="LY1" i="1" s="1"/>
  <c r="LZ1" i="1" s="1"/>
  <c r="MA1" i="1" s="1"/>
  <c r="MB1" i="1" s="1"/>
  <c r="MC1" i="1" s="1"/>
  <c r="MD1" i="1" s="1"/>
  <c r="ME1" i="1" s="1"/>
  <c r="MF1" i="1" s="1"/>
  <c r="MG1" i="1" s="1"/>
  <c r="MH1" i="1" s="1"/>
  <c r="MI1" i="1" s="1"/>
  <c r="MJ1" i="1" s="1"/>
  <c r="MK1" i="1" s="1"/>
  <c r="ML1" i="1" s="1"/>
  <c r="MM1" i="1" s="1"/>
  <c r="MN1" i="1" s="1"/>
  <c r="MO1" i="1" s="1"/>
  <c r="MP1" i="1" s="1"/>
  <c r="MQ1" i="1" s="1"/>
  <c r="MR1" i="1" s="1"/>
  <c r="MS1" i="1" s="1"/>
  <c r="MT1" i="1" s="1"/>
  <c r="MU1" i="1" s="1"/>
  <c r="MV1" i="1" s="1"/>
  <c r="MW1" i="1" s="1"/>
  <c r="MX1" i="1" s="1"/>
  <c r="MY1" i="1" s="1"/>
  <c r="MZ1" i="1" s="1"/>
  <c r="NA1" i="1" s="1"/>
  <c r="NB1" i="1" s="1"/>
  <c r="NC1" i="1" s="1"/>
  <c r="ND1" i="1" s="1"/>
  <c r="NE1" i="1" s="1"/>
  <c r="NF1" i="1" s="1"/>
  <c r="NG1" i="1" s="1"/>
  <c r="NH1" i="1" s="1"/>
  <c r="NI1" i="1" s="1"/>
  <c r="NJ1" i="1" s="1"/>
  <c r="NK1" i="1" s="1"/>
  <c r="NL1" i="1" s="1"/>
  <c r="NM1" i="1" s="1"/>
  <c r="C48" i="1" l="1"/>
  <c r="D48" i="1" s="1"/>
  <c r="D39" i="1"/>
  <c r="NU27" i="1" l="1"/>
  <c r="NV27" i="1"/>
  <c r="NW27" i="1"/>
  <c r="NT27" i="1" l="1"/>
  <c r="NS27" i="1" l="1"/>
  <c r="NP27" i="1"/>
  <c r="NR27" i="1" l="1"/>
  <c r="NQ27" i="1"/>
  <c r="B30" i="1" l="1"/>
  <c r="NY27" i="1" l="1"/>
  <c r="D32" i="1" s="1"/>
  <c r="NZ27" i="1"/>
  <c r="L27" i="1" l="1"/>
  <c r="D46" i="1" l="1"/>
  <c r="D42" i="1" l="1"/>
  <c r="D45" i="1"/>
  <c r="D44" i="1"/>
  <c r="D47" i="1"/>
  <c r="D43" i="1"/>
  <c r="D41" i="1"/>
  <c r="D40" i="1"/>
</calcChain>
</file>

<file path=xl/sharedStrings.xml><?xml version="1.0" encoding="utf-8"?>
<sst xmlns="http://schemas.openxmlformats.org/spreadsheetml/2006/main" count="614" uniqueCount="282">
  <si>
    <t>First Name</t>
  </si>
  <si>
    <t>Last Name</t>
  </si>
  <si>
    <t>Terry</t>
  </si>
  <si>
    <t>James</t>
  </si>
  <si>
    <t>II</t>
  </si>
  <si>
    <t>Cheri</t>
  </si>
  <si>
    <t>Van Bebber</t>
  </si>
  <si>
    <t>I</t>
  </si>
  <si>
    <t>Susan</t>
  </si>
  <si>
    <t>Summers</t>
  </si>
  <si>
    <t>III</t>
  </si>
  <si>
    <t>Sproat</t>
  </si>
  <si>
    <t>Youth</t>
  </si>
  <si>
    <t>Carol</t>
  </si>
  <si>
    <t>Giles</t>
  </si>
  <si>
    <t>Julie</t>
  </si>
  <si>
    <t>Terri</t>
  </si>
  <si>
    <t>Powell</t>
  </si>
  <si>
    <t>Kendal</t>
  </si>
  <si>
    <t>Ingraham</t>
  </si>
  <si>
    <t>Max</t>
  </si>
  <si>
    <t>Merlich</t>
  </si>
  <si>
    <t>Darlene</t>
  </si>
  <si>
    <t>Rhonda</t>
  </si>
  <si>
    <t>Guilford</t>
  </si>
  <si>
    <t>Amy</t>
  </si>
  <si>
    <t>McKenna</t>
  </si>
  <si>
    <t>Valerie</t>
  </si>
  <si>
    <t>Pflughoeft</t>
  </si>
  <si>
    <t>Jillane</t>
  </si>
  <si>
    <t>Baros</t>
  </si>
  <si>
    <t>Kathleen</t>
  </si>
  <si>
    <t>Pillo</t>
  </si>
  <si>
    <t>Tim</t>
  </si>
  <si>
    <t>Kelsey</t>
  </si>
  <si>
    <t>Corey</t>
  </si>
  <si>
    <t>Cheek</t>
  </si>
  <si>
    <t>Kevin</t>
  </si>
  <si>
    <t>Eichhorn</t>
  </si>
  <si>
    <t>Haddenham</t>
  </si>
  <si>
    <t>Kaplan</t>
  </si>
  <si>
    <t>Jennifer</t>
  </si>
  <si>
    <t>ID #</t>
  </si>
  <si>
    <t>A00036</t>
  </si>
  <si>
    <t>First
Name</t>
  </si>
  <si>
    <t>Last
Name</t>
  </si>
  <si>
    <t>Weight Class I
170 or fewer lbs
MILES</t>
  </si>
  <si>
    <t>Weight Class II
171 to 200 lbs
MILES</t>
  </si>
  <si>
    <t>Weight Class III
201 or more lbs
MILES</t>
  </si>
  <si>
    <t>Youth
MILES</t>
  </si>
  <si>
    <t>Distance Div I
0.1 to 5.0
MILES</t>
  </si>
  <si>
    <t>Distance Div II
5.1 to 10.0
MILES</t>
  </si>
  <si>
    <t>Weight
Division</t>
  </si>
  <si>
    <t>Error
Check</t>
  </si>
  <si>
    <t>TOTALS</t>
  </si>
  <si>
    <t>Weight Class II</t>
  </si>
  <si>
    <t>Miles</t>
  </si>
  <si>
    <t>Placing</t>
  </si>
  <si>
    <t>Weight Class I</t>
  </si>
  <si>
    <t>Weight Class III</t>
  </si>
  <si>
    <t>TOTAL PARTICIPANTS</t>
  </si>
  <si>
    <t>MILES THRU:</t>
  </si>
  <si>
    <t>Error check #1</t>
  </si>
  <si>
    <t>Error check #2</t>
  </si>
  <si>
    <t>Kim</t>
  </si>
  <si>
    <t>Black</t>
  </si>
  <si>
    <t>Bonnie</t>
  </si>
  <si>
    <t>Girod</t>
  </si>
  <si>
    <t>Tani</t>
  </si>
  <si>
    <t>Bates</t>
  </si>
  <si>
    <t>Sarah</t>
  </si>
  <si>
    <t>Dafler</t>
  </si>
  <si>
    <t>Alexandra</t>
  </si>
  <si>
    <t>Gesheva</t>
  </si>
  <si>
    <t>Westin</t>
  </si>
  <si>
    <t>Andrea</t>
  </si>
  <si>
    <t>Hurn</t>
  </si>
  <si>
    <t>A00044</t>
  </si>
  <si>
    <t>McLain</t>
  </si>
  <si>
    <t>Charlotte</t>
  </si>
  <si>
    <t>Morgan</t>
  </si>
  <si>
    <t>Erin</t>
  </si>
  <si>
    <t>Putnam</t>
  </si>
  <si>
    <t>TOTAL</t>
  </si>
  <si>
    <t>Ann</t>
  </si>
  <si>
    <t>Van Duren</t>
  </si>
  <si>
    <t>Natalie</t>
  </si>
  <si>
    <t>Law</t>
  </si>
  <si>
    <t>Kyla</t>
  </si>
  <si>
    <t>Layla</t>
  </si>
  <si>
    <t>Georgia</t>
  </si>
  <si>
    <t>Glidden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</si>
  <si>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</si>
  <si>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</si>
  <si>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</si>
  <si>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</si>
  <si>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</si>
  <si>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</si>
  <si>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</si>
  <si>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</si>
  <si>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</si>
  <si>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</si>
  <si>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Lisa</t>
  </si>
  <si>
    <t>Jordan</t>
  </si>
  <si>
    <t>Tremblay</t>
  </si>
  <si>
    <t>Nancy</t>
  </si>
  <si>
    <t>Zukewich</t>
  </si>
  <si>
    <t>Francis</t>
  </si>
  <si>
    <t>Lewis</t>
  </si>
  <si>
    <t>Barnfather</t>
  </si>
  <si>
    <t>Robin</t>
  </si>
  <si>
    <t>Burns</t>
  </si>
  <si>
    <t>Sandy</t>
  </si>
  <si>
    <t>Brandy</t>
  </si>
  <si>
    <t>Cusick</t>
  </si>
  <si>
    <t>Elkins</t>
  </si>
  <si>
    <t>Ferguson</t>
  </si>
  <si>
    <t>Kristine</t>
  </si>
  <si>
    <t>Hanes</t>
  </si>
  <si>
    <t>Cortney</t>
  </si>
  <si>
    <t>Honan</t>
  </si>
  <si>
    <t>Olivia</t>
  </si>
  <si>
    <t>Hurley</t>
  </si>
  <si>
    <t>Dena</t>
  </si>
  <si>
    <t>Ostenson</t>
  </si>
  <si>
    <t>Barbara</t>
  </si>
  <si>
    <t>Ott</t>
  </si>
  <si>
    <t>Ron</t>
  </si>
  <si>
    <t>Cassee</t>
  </si>
  <si>
    <t>Joslynn</t>
  </si>
  <si>
    <t>Margie</t>
  </si>
  <si>
    <t>Thorngren</t>
  </si>
  <si>
    <t>Shelah</t>
  </si>
  <si>
    <t>Wetter</t>
  </si>
  <si>
    <t>Denise</t>
  </si>
  <si>
    <t>Wollweber</t>
  </si>
  <si>
    <t>LeaAnn</t>
  </si>
  <si>
    <t>Wood</t>
  </si>
  <si>
    <t>Woodford</t>
  </si>
  <si>
    <t>First</t>
  </si>
  <si>
    <t>Last</t>
  </si>
  <si>
    <t>2020
8 Mos</t>
  </si>
  <si>
    <t>2021
12 Mos</t>
  </si>
  <si>
    <t>A00003</t>
  </si>
  <si>
    <t>Guy</t>
  </si>
  <si>
    <t>2022
12 Mos</t>
  </si>
  <si>
    <t>Teresa</t>
  </si>
  <si>
    <t>Dixon</t>
  </si>
  <si>
    <t>A00220</t>
  </si>
  <si>
    <t>Emilee</t>
  </si>
  <si>
    <t>Randal</t>
  </si>
  <si>
    <t>Kirsten</t>
  </si>
  <si>
    <t>Seyferth</t>
  </si>
  <si>
    <t>Deliene</t>
  </si>
  <si>
    <t>Sellers</t>
  </si>
  <si>
    <t>Aug</t>
  </si>
  <si>
    <t>Sept</t>
  </si>
  <si>
    <t>Oct</t>
  </si>
  <si>
    <t>Nov</t>
  </si>
  <si>
    <t>Dec</t>
  </si>
  <si>
    <t>A00011</t>
  </si>
  <si>
    <t>Gray</t>
  </si>
  <si>
    <t>Jayla</t>
  </si>
  <si>
    <t>Wilson</t>
  </si>
  <si>
    <t>Carrier</t>
  </si>
  <si>
    <t>Tara</t>
  </si>
  <si>
    <t>Dunham Pillo</t>
  </si>
  <si>
    <t>AJ</t>
  </si>
  <si>
    <t>Holly</t>
  </si>
  <si>
    <t>Beth</t>
  </si>
  <si>
    <t>Meenaghan</t>
  </si>
  <si>
    <t>Jessica</t>
  </si>
  <si>
    <t>Veal</t>
  </si>
  <si>
    <t>2023
12 Mos</t>
  </si>
  <si>
    <t>Alexis</t>
  </si>
  <si>
    <t>Berryman</t>
  </si>
  <si>
    <t>Jamethiel</t>
  </si>
  <si>
    <t>Morse</t>
  </si>
  <si>
    <t>Christy</t>
  </si>
  <si>
    <t>Prophet</t>
  </si>
  <si>
    <t>Distance Div III
10.1 &amp; above
MILES</t>
  </si>
  <si>
    <t>Katie</t>
  </si>
  <si>
    <t>Poe</t>
  </si>
  <si>
    <t>A00248</t>
  </si>
  <si>
    <t>DeNiro</t>
  </si>
  <si>
    <t>A00223</t>
  </si>
  <si>
    <t>Month</t>
  </si>
  <si>
    <t>Total Miles</t>
  </si>
  <si>
    <t>Avg per Participant</t>
  </si>
  <si>
    <t>Rachel</t>
  </si>
  <si>
    <t>Gibson</t>
  </si>
  <si>
    <t>A00002</t>
  </si>
  <si>
    <t>A00338</t>
  </si>
  <si>
    <t>Sheri</t>
  </si>
  <si>
    <t>Tresko</t>
  </si>
  <si>
    <t>Aaby</t>
  </si>
  <si>
    <t>Lavway</t>
  </si>
  <si>
    <t>2024
12 Mos</t>
  </si>
  <si>
    <t>Sara</t>
  </si>
  <si>
    <t>Campbell</t>
  </si>
  <si>
    <t>A00310</t>
  </si>
  <si>
    <t>Brianna</t>
  </si>
  <si>
    <t>Rebecca</t>
  </si>
  <si>
    <t>Lengtat</t>
  </si>
  <si>
    <t>Rory</t>
  </si>
  <si>
    <t>A00318</t>
  </si>
  <si>
    <t>A00156</t>
  </si>
  <si>
    <t>Miller</t>
  </si>
  <si>
    <t>A00358</t>
  </si>
  <si>
    <t>Marlene</t>
  </si>
  <si>
    <t>Shayne</t>
  </si>
  <si>
    <t>Russell</t>
  </si>
  <si>
    <t>Katheriana</t>
  </si>
  <si>
    <t>Schumacher</t>
  </si>
  <si>
    <t>Rachael</t>
  </si>
  <si>
    <t>Roriana</t>
  </si>
  <si>
    <t>A00018</t>
  </si>
  <si>
    <t>Victoria</t>
  </si>
  <si>
    <t>Marsh</t>
  </si>
  <si>
    <t>A00307</t>
  </si>
  <si>
    <t>Raegan</t>
  </si>
  <si>
    <t>Reynolds</t>
  </si>
  <si>
    <t>A00106</t>
  </si>
  <si>
    <t>2020
Mos Avg</t>
  </si>
  <si>
    <t>2021
Mos Avg</t>
  </si>
  <si>
    <t>2022
Mos Avg</t>
  </si>
  <si>
    <t>2023
Mos Avg</t>
  </si>
  <si>
    <t>2024
Mos Avg</t>
  </si>
  <si>
    <t>GRAND TOTALS</t>
  </si>
  <si>
    <t>Participants</t>
  </si>
  <si>
    <t>A00367</t>
  </si>
  <si>
    <t>Tamara</t>
  </si>
  <si>
    <t>Baysinger</t>
  </si>
  <si>
    <t>A00353</t>
  </si>
  <si>
    <t>Jenna</t>
  </si>
  <si>
    <t>Sullivan Richter</t>
  </si>
  <si>
    <t>Weight Class</t>
  </si>
  <si>
    <t>Distance Div</t>
  </si>
  <si>
    <t>2020
Champion</t>
  </si>
  <si>
    <t>2020
Rsv Champ</t>
  </si>
  <si>
    <t>2021
Champion</t>
  </si>
  <si>
    <t>2021
Rsv Champ</t>
  </si>
  <si>
    <t>2022
Champion</t>
  </si>
  <si>
    <t>2022
Rsv Champ</t>
  </si>
  <si>
    <t>2023
Champion</t>
  </si>
  <si>
    <t>2023
Rsv Champ</t>
  </si>
  <si>
    <t>2024
Champion</t>
  </si>
  <si>
    <t>2024
Rsv Champ</t>
  </si>
  <si>
    <t>2025
Champion</t>
  </si>
  <si>
    <t>2025
Rsv Champ</t>
  </si>
  <si>
    <t>A00372</t>
  </si>
  <si>
    <t>Trivette</t>
  </si>
  <si>
    <t>2025
Mos Avg</t>
  </si>
  <si>
    <t>2025
10 Mos</t>
  </si>
  <si>
    <t>2026
Mos Avg</t>
  </si>
  <si>
    <t>2026
Champion</t>
  </si>
  <si>
    <t>2026
Rsv Champ</t>
  </si>
  <si>
    <t>January</t>
  </si>
  <si>
    <t>February</t>
  </si>
  <si>
    <t>A00274</t>
  </si>
  <si>
    <t>A00374</t>
  </si>
  <si>
    <t>A00359</t>
  </si>
  <si>
    <t>A00042</t>
  </si>
  <si>
    <t>Jill</t>
  </si>
  <si>
    <t>Brewster</t>
  </si>
  <si>
    <t>Wendy</t>
  </si>
  <si>
    <t>Friedrich</t>
  </si>
  <si>
    <t>Sophia</t>
  </si>
  <si>
    <t>McKee</t>
  </si>
  <si>
    <t>STANDINGS REFLECT MILES SUBMITTED ON OR BEFORE</t>
  </si>
  <si>
    <t>A00362</t>
  </si>
  <si>
    <t>Hannah</t>
  </si>
  <si>
    <t>Armstrong</t>
  </si>
  <si>
    <t>YTD 2026</t>
  </si>
  <si>
    <t>Distance Division I</t>
  </si>
  <si>
    <t>(days with 0.1 to 5.0 miles logged)</t>
  </si>
  <si>
    <t>Distance Division II</t>
  </si>
  <si>
    <t>(days with 5.1 to 10.0 miles logged)</t>
  </si>
  <si>
    <t>Distance Division III</t>
  </si>
  <si>
    <t>(days with 10.1 miles or more logged)</t>
  </si>
  <si>
    <t>A00256</t>
  </si>
  <si>
    <t>2026
8 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</si>
</sst>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3" formatCode="_(* #,##0.00_);_(* \(#,##0.00\);_(* &quot;-&quot;??_);_(@_)"/>
    <numFmt numFmtId="164" formatCode="mm/dd/yy;@"/>
    <numFmt numFmtId="165" formatCode="_(* #,##0.0_);_(* \(#,##0.0\);_(* &quot;-&quot;??_);_(@_)"/>
    <numFmt numFmtId="166" formatCode="_(* #,##0_);_(* \(#,##0\);_(* &quot;-&quot;??_);_(@_)"/>
    <numFmt numFmtId="167" formatCode="0.0"/>
    <numFmt numFmtId="168" formatCode="m/d/yyyy\ h:mm:ss\ AM/PM"/>
    <numFmt numFmtId="169" formatCode="#,##0.000_);[Red]\(#,##0.000\)"/>
    <numFmt numFmtId="170" formatCode="#,##0.0"/>
    <numFmt numFmtId="171" formatCode="#,##0.0_);\(#,##0.0\)"/>
  </numFmts>
  <fonts count="25" x14ac:knownFonts="1">
    <font>
      <sz val="11"/>
      <color rgb="FF000000"/>
      <name val="Calibri"/>
    </font>
    <font>
      <sz val="11"/>
      <color rgb="FF000000"/>
      <name val="Calibri"/>
      <family val="2"/>
    </font>
    <font>
      <sz val="8"/>
      <name val="Calibri"/>
      <family val="2"/>
    </font>
    <font>
      <b/>
      <sz val="16"/>
      <color theme="1"/>
      <name val="Aptos"/>
      <family val="2"/>
    </font>
    <font>
      <sz val="12"/>
      <color theme="1"/>
      <name val="Aptos"/>
      <family val="2"/>
    </font>
    <font>
      <sz val="11"/>
      <color rgb="FF000000"/>
      <name val="Aptos"/>
      <family val="2"/>
    </font>
    <font>
      <b/>
      <sz val="11"/>
      <color theme="0"/>
      <name val="Aptos"/>
      <family val="2"/>
    </font>
    <font>
      <sz val="11"/>
      <color theme="0"/>
      <name val="Aptos"/>
      <family val="2"/>
    </font>
    <font>
      <b/>
      <sz val="11"/>
      <color rgb="FF000000"/>
      <name val="Aptos"/>
      <family val="2"/>
    </font>
    <font>
      <b/>
      <sz val="11"/>
      <color theme="1"/>
      <name val="Aptos"/>
      <family val="2"/>
    </font>
    <font>
      <b/>
      <sz val="12"/>
      <color rgb="FF000000"/>
      <name val="Aptos"/>
      <family val="2"/>
    </font>
    <font>
      <sz val="12"/>
      <color rgb="FF000000"/>
      <name val="Aptos"/>
      <family val="2"/>
    </font>
    <font>
      <sz val="12"/>
      <color rgb="FF000000"/>
      <name val="Aptos Black"/>
      <family val="2"/>
    </font>
    <font>
      <b/>
      <sz val="20"/>
      <name val="Amasis MT Pro Black"/>
      <family val="1"/>
    </font>
    <font>
      <sz val="14"/>
      <color theme="0"/>
      <name val="Aptos Black"/>
      <family val="2"/>
    </font>
    <font>
      <sz val="14"/>
      <color rgb="FF000000"/>
      <name val="Aptos Black"/>
      <family val="2"/>
    </font>
    <font>
      <b/>
      <sz val="12"/>
      <name val="Aptos"/>
      <family val="2"/>
    </font>
    <font>
      <sz val="12"/>
      <name val="Aptos"/>
      <family val="2"/>
    </font>
    <font>
      <sz val="12"/>
      <color theme="1"/>
      <name val="Aptos Narrow"/>
      <family val="2"/>
    </font>
    <font>
      <b/>
      <sz val="14"/>
      <color theme="0"/>
      <name val="Aptos Narrow"/>
      <family val="2"/>
    </font>
    <font>
      <b/>
      <sz val="14"/>
      <color theme="1"/>
      <name val="Aptos Narrow"/>
      <family val="2"/>
    </font>
    <font>
      <b/>
      <sz val="12"/>
      <color theme="0"/>
      <name val="Aptos Narrow"/>
      <family val="2"/>
    </font>
    <font>
      <b/>
      <sz val="12"/>
      <color theme="1"/>
      <name val="Aptos Narrow"/>
      <family val="2"/>
    </font>
    <font>
      <sz val="11"/>
      <color rgb="FF000000"/>
      <name val="Aptos Narrow"/>
      <family val="2"/>
    </font>
    <font>
      <b/>
      <i/>
      <sz val="14"/>
      <color theme="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8">
    <xf numFmtId="0" fontId="0" fillId="0" borderId="0" xfId="0"/>
    <xf numFmtId="40" fontId="8" fillId="0" borderId="1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40" fontId="5" fillId="0" borderId="0" xfId="0" applyNumberFormat="1" applyFont="1" applyAlignment="1">
      <alignment horizontal="center" vertical="center"/>
    </xf>
    <xf numFmtId="40" fontId="8" fillId="0" borderId="5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5" fontId="5" fillId="0" borderId="0" xfId="1" applyNumberFormat="1" applyFont="1" applyFill="1" applyBorder="1" applyAlignment="1">
      <alignment horizontal="center" vertical="center"/>
    </xf>
    <xf numFmtId="2" fontId="5" fillId="0" borderId="0" xfId="1" applyNumberFormat="1" applyFont="1" applyFill="1" applyBorder="1" applyAlignment="1">
      <alignment horizontal="center" vertical="center"/>
    </xf>
    <xf numFmtId="4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9" fontId="5" fillId="0" borderId="0" xfId="2" applyFont="1" applyFill="1" applyBorder="1" applyAlignment="1">
      <alignment horizontal="center" vertical="center"/>
    </xf>
    <xf numFmtId="165" fontId="9" fillId="0" borderId="0" xfId="1" applyNumberFormat="1" applyFont="1" applyFill="1" applyBorder="1" applyAlignment="1">
      <alignment horizontal="center" vertical="center"/>
    </xf>
    <xf numFmtId="40" fontId="9" fillId="0" borderId="15" xfId="0" applyNumberFormat="1" applyFont="1" applyBorder="1" applyAlignment="1">
      <alignment horizontal="center"/>
    </xf>
    <xf numFmtId="167" fontId="9" fillId="0" borderId="0" xfId="1" applyNumberFormat="1" applyFont="1" applyFill="1" applyBorder="1" applyAlignment="1">
      <alignment horizontal="center" vertical="center"/>
    </xf>
    <xf numFmtId="165" fontId="8" fillId="0" borderId="0" xfId="1" applyNumberFormat="1" applyFont="1" applyFill="1" applyBorder="1" applyAlignment="1">
      <alignment horizontal="center" vertical="center"/>
    </xf>
    <xf numFmtId="2" fontId="8" fillId="0" borderId="0" xfId="1" applyNumberFormat="1" applyFont="1" applyFill="1" applyBorder="1" applyAlignment="1">
      <alignment horizontal="center" vertical="center"/>
    </xf>
    <xf numFmtId="4" fontId="8" fillId="0" borderId="0" xfId="1" applyNumberFormat="1" applyFont="1" applyFill="1" applyBorder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167" fontId="8" fillId="0" borderId="0" xfId="0" applyNumberFormat="1" applyFont="1" applyAlignment="1">
      <alignment horizontal="center" vertical="center"/>
    </xf>
    <xf numFmtId="40" fontId="9" fillId="0" borderId="15" xfId="1" applyNumberFormat="1" applyFont="1" applyFill="1" applyBorder="1" applyAlignment="1">
      <alignment horizontal="center"/>
    </xf>
    <xf numFmtId="169" fontId="8" fillId="0" borderId="0" xfId="0" applyNumberFormat="1" applyFont="1" applyAlignment="1">
      <alignment horizontal="center" vertical="center"/>
    </xf>
    <xf numFmtId="40" fontId="8" fillId="0" borderId="0" xfId="0" applyNumberFormat="1" applyFont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10" fontId="5" fillId="0" borderId="0" xfId="2" applyNumberFormat="1" applyFont="1" applyFill="1" applyBorder="1" applyAlignment="1">
      <alignment horizontal="center" vertical="center"/>
    </xf>
    <xf numFmtId="2" fontId="9" fillId="0" borderId="0" xfId="1" applyNumberFormat="1" applyFont="1" applyFill="1" applyBorder="1" applyAlignment="1">
      <alignment horizontal="center" vertical="center"/>
    </xf>
    <xf numFmtId="4" fontId="9" fillId="0" borderId="0" xfId="1" applyNumberFormat="1" applyFont="1" applyFill="1" applyBorder="1" applyAlignment="1">
      <alignment horizontal="center" vertical="center"/>
    </xf>
    <xf numFmtId="166" fontId="9" fillId="0" borderId="0" xfId="1" applyNumberFormat="1" applyFont="1" applyFill="1" applyBorder="1" applyAlignment="1">
      <alignment horizontal="center" vertical="center"/>
    </xf>
    <xf numFmtId="9" fontId="9" fillId="0" borderId="0" xfId="2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40" fontId="8" fillId="3" borderId="1" xfId="0" applyNumberFormat="1" applyFont="1" applyFill="1" applyBorder="1" applyAlignment="1">
      <alignment horizontal="center" vertical="center" wrapText="1"/>
    </xf>
    <xf numFmtId="37" fontId="9" fillId="3" borderId="8" xfId="0" applyNumberFormat="1" applyFont="1" applyFill="1" applyBorder="1" applyAlignment="1">
      <alignment horizontal="center" vertical="center"/>
    </xf>
    <xf numFmtId="37" fontId="9" fillId="3" borderId="8" xfId="1" applyNumberFormat="1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40" fontId="9" fillId="3" borderId="12" xfId="1" applyNumberFormat="1" applyFont="1" applyFill="1" applyBorder="1" applyAlignment="1">
      <alignment horizontal="center" vertical="center"/>
    </xf>
    <xf numFmtId="40" fontId="8" fillId="3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 wrapText="1"/>
    </xf>
    <xf numFmtId="170" fontId="4" fillId="0" borderId="0" xfId="1" applyNumberFormat="1" applyFont="1" applyAlignment="1">
      <alignment horizontal="center" vertical="center"/>
    </xf>
    <xf numFmtId="39" fontId="9" fillId="0" borderId="14" xfId="0" applyNumberFormat="1" applyFont="1" applyBorder="1" applyAlignment="1">
      <alignment horizontal="center"/>
    </xf>
    <xf numFmtId="40" fontId="9" fillId="0" borderId="14" xfId="0" applyNumberFormat="1" applyFont="1" applyBorder="1" applyAlignment="1">
      <alignment horizontal="center"/>
    </xf>
    <xf numFmtId="0" fontId="11" fillId="0" borderId="0" xfId="0" applyFont="1"/>
    <xf numFmtId="170" fontId="11" fillId="0" borderId="0" xfId="0" applyNumberFormat="1" applyFont="1" applyAlignment="1">
      <alignment horizontal="center"/>
    </xf>
    <xf numFmtId="170" fontId="11" fillId="0" borderId="0" xfId="1" applyNumberFormat="1" applyFont="1" applyFill="1" applyBorder="1" applyAlignment="1">
      <alignment horizontal="center"/>
    </xf>
    <xf numFmtId="170" fontId="10" fillId="0" borderId="5" xfId="0" applyNumberFormat="1" applyFont="1" applyBorder="1" applyAlignment="1">
      <alignment horizontal="center"/>
    </xf>
    <xf numFmtId="170" fontId="11" fillId="0" borderId="0" xfId="0" applyNumberFormat="1" applyFont="1"/>
    <xf numFmtId="170" fontId="11" fillId="0" borderId="0" xfId="0" applyNumberFormat="1" applyFont="1" applyAlignment="1">
      <alignment horizontal="center" vertical="center"/>
    </xf>
    <xf numFmtId="170" fontId="11" fillId="0" borderId="0" xfId="2" applyNumberFormat="1" applyFont="1" applyFill="1" applyAlignment="1">
      <alignment horizontal="center" vertical="center"/>
    </xf>
    <xf numFmtId="170" fontId="10" fillId="6" borderId="5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170" fontId="12" fillId="0" borderId="1" xfId="0" applyNumberFormat="1" applyFont="1" applyBorder="1" applyAlignment="1">
      <alignment horizontal="center" vertical="center" wrapText="1"/>
    </xf>
    <xf numFmtId="170" fontId="12" fillId="6" borderId="1" xfId="1" applyNumberFormat="1" applyFont="1" applyFill="1" applyBorder="1" applyAlignment="1">
      <alignment horizontal="center" vertical="center" wrapText="1"/>
    </xf>
    <xf numFmtId="0" fontId="11" fillId="0" borderId="1" xfId="0" applyFont="1" applyBorder="1"/>
    <xf numFmtId="170" fontId="11" fillId="6" borderId="1" xfId="1" applyNumberFormat="1" applyFont="1" applyFill="1" applyBorder="1" applyAlignment="1">
      <alignment horizontal="center"/>
    </xf>
    <xf numFmtId="170" fontId="11" fillId="0" borderId="1" xfId="1" applyNumberFormat="1" applyFont="1" applyFill="1" applyBorder="1" applyAlignment="1">
      <alignment horizontal="center"/>
    </xf>
    <xf numFmtId="170" fontId="11" fillId="6" borderId="1" xfId="0" applyNumberFormat="1" applyFont="1" applyFill="1" applyBorder="1" applyAlignment="1">
      <alignment horizontal="center"/>
    </xf>
    <xf numFmtId="170" fontId="11" fillId="0" borderId="1" xfId="0" applyNumberFormat="1" applyFont="1" applyBorder="1" applyAlignment="1">
      <alignment horizontal="center" vertical="center"/>
    </xf>
    <xf numFmtId="170" fontId="11" fillId="6" borderId="1" xfId="2" applyNumberFormat="1" applyFont="1" applyFill="1" applyBorder="1" applyAlignment="1">
      <alignment horizontal="center" vertical="center"/>
    </xf>
    <xf numFmtId="40" fontId="11" fillId="0" borderId="1" xfId="0" applyNumberFormat="1" applyFont="1" applyBorder="1" applyAlignment="1">
      <alignment vertical="center"/>
    </xf>
    <xf numFmtId="40" fontId="11" fillId="0" borderId="1" xfId="0" applyNumberFormat="1" applyFont="1" applyBorder="1"/>
    <xf numFmtId="170" fontId="11" fillId="0" borderId="1" xfId="0" applyNumberFormat="1" applyFont="1" applyBorder="1" applyAlignment="1">
      <alignment horizontal="center"/>
    </xf>
    <xf numFmtId="170" fontId="11" fillId="0" borderId="0" xfId="2" applyNumberFormat="1" applyFont="1" applyFill="1" applyBorder="1" applyAlignment="1">
      <alignment horizontal="center" vertical="center"/>
    </xf>
    <xf numFmtId="0" fontId="11" fillId="0" borderId="16" xfId="0" applyFont="1" applyBorder="1"/>
    <xf numFmtId="170" fontId="11" fillId="0" borderId="16" xfId="0" applyNumberFormat="1" applyFont="1" applyBorder="1" applyAlignment="1">
      <alignment horizontal="center"/>
    </xf>
    <xf numFmtId="170" fontId="11" fillId="0" borderId="16" xfId="1" applyNumberFormat="1" applyFont="1" applyFill="1" applyBorder="1" applyAlignment="1">
      <alignment horizontal="center"/>
    </xf>
    <xf numFmtId="170" fontId="11" fillId="6" borderId="16" xfId="1" applyNumberFormat="1" applyFont="1" applyFill="1" applyBorder="1" applyAlignment="1">
      <alignment horizontal="center"/>
    </xf>
    <xf numFmtId="170" fontId="11" fillId="6" borderId="16" xfId="0" applyNumberFormat="1" applyFont="1" applyFill="1" applyBorder="1" applyAlignment="1">
      <alignment horizontal="center"/>
    </xf>
    <xf numFmtId="170" fontId="11" fillId="0" borderId="16" xfId="0" applyNumberFormat="1" applyFont="1" applyBorder="1" applyAlignment="1">
      <alignment horizontal="center" vertical="center"/>
    </xf>
    <xf numFmtId="170" fontId="11" fillId="6" borderId="16" xfId="2" applyNumberFormat="1" applyFont="1" applyFill="1" applyBorder="1" applyAlignment="1">
      <alignment horizontal="center" vertical="center"/>
    </xf>
    <xf numFmtId="0" fontId="11" fillId="0" borderId="5" xfId="0" applyFont="1" applyBorder="1"/>
    <xf numFmtId="3" fontId="11" fillId="0" borderId="0" xfId="0" applyNumberFormat="1" applyFont="1" applyAlignment="1">
      <alignment horizontal="center"/>
    </xf>
    <xf numFmtId="171" fontId="5" fillId="2" borderId="1" xfId="1" applyNumberFormat="1" applyFont="1" applyFill="1" applyBorder="1" applyAlignment="1">
      <alignment horizontal="center" vertical="center"/>
    </xf>
    <xf numFmtId="171" fontId="5" fillId="5" borderId="1" xfId="1" applyNumberFormat="1" applyFont="1" applyFill="1" applyBorder="1" applyAlignment="1">
      <alignment horizontal="center" vertical="center"/>
    </xf>
    <xf numFmtId="171" fontId="5" fillId="0" borderId="1" xfId="0" applyNumberFormat="1" applyFont="1" applyBorder="1" applyAlignment="1">
      <alignment horizontal="center" vertical="center"/>
    </xf>
    <xf numFmtId="171" fontId="8" fillId="0" borderId="5" xfId="1" applyNumberFormat="1" applyFont="1" applyFill="1" applyBorder="1" applyAlignment="1">
      <alignment horizontal="center" vertical="center"/>
    </xf>
    <xf numFmtId="4" fontId="5" fillId="5" borderId="1" xfId="1" applyNumberFormat="1" applyFont="1" applyFill="1" applyBorder="1" applyAlignment="1">
      <alignment horizontal="center" vertical="center"/>
    </xf>
    <xf numFmtId="4" fontId="8" fillId="0" borderId="5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43" fontId="5" fillId="0" borderId="0" xfId="1" applyFont="1" applyAlignment="1">
      <alignment horizontal="center" vertical="center"/>
    </xf>
    <xf numFmtId="43" fontId="8" fillId="0" borderId="0" xfId="1" applyFont="1" applyAlignment="1">
      <alignment horizontal="center" vertical="center"/>
    </xf>
    <xf numFmtId="43" fontId="5" fillId="0" borderId="0" xfId="1" applyFont="1" applyFill="1" applyAlignment="1">
      <alignment horizontal="center" vertical="center"/>
    </xf>
    <xf numFmtId="43" fontId="8" fillId="0" borderId="0" xfId="1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170" fontId="14" fillId="8" borderId="1" xfId="0" applyNumberFormat="1" applyFont="1" applyFill="1" applyBorder="1" applyAlignment="1">
      <alignment horizontal="center" vertical="center" wrapText="1"/>
    </xf>
    <xf numFmtId="170" fontId="14" fillId="8" borderId="1" xfId="1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64" fontId="6" fillId="4" borderId="1" xfId="1" applyNumberFormat="1" applyFont="1" applyFill="1" applyBorder="1" applyAlignment="1">
      <alignment horizontal="center" vertical="center" wrapText="1"/>
    </xf>
    <xf numFmtId="4" fontId="6" fillId="4" borderId="1" xfId="1" applyNumberFormat="1" applyFont="1" applyFill="1" applyBorder="1" applyAlignment="1">
      <alignment horizontal="center" vertical="center" wrapText="1"/>
    </xf>
    <xf numFmtId="2" fontId="6" fillId="4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 wrapText="1"/>
    </xf>
    <xf numFmtId="43" fontId="6" fillId="4" borderId="0" xfId="1" applyFont="1" applyFill="1" applyAlignment="1">
      <alignment horizontal="center" vertical="center" wrapText="1"/>
    </xf>
    <xf numFmtId="164" fontId="7" fillId="4" borderId="0" xfId="0" applyNumberFormat="1" applyFont="1" applyFill="1" applyAlignment="1">
      <alignment horizontal="center" vertical="center"/>
    </xf>
    <xf numFmtId="170" fontId="16" fillId="0" borderId="0" xfId="0" applyNumberFormat="1" applyFont="1" applyAlignment="1">
      <alignment horizontal="center" vertical="center"/>
    </xf>
    <xf numFmtId="170" fontId="16" fillId="0" borderId="0" xfId="2" applyNumberFormat="1" applyFont="1" applyFill="1" applyAlignment="1">
      <alignment horizontal="center" vertical="center"/>
    </xf>
    <xf numFmtId="170" fontId="16" fillId="0" borderId="0" xfId="1" applyNumberFormat="1" applyFont="1" applyFill="1" applyBorder="1" applyAlignment="1">
      <alignment horizontal="center"/>
    </xf>
    <xf numFmtId="170" fontId="16" fillId="0" borderId="0" xfId="0" applyNumberFormat="1" applyFont="1" applyAlignment="1">
      <alignment horizontal="center"/>
    </xf>
    <xf numFmtId="170" fontId="17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3" fontId="18" fillId="0" borderId="0" xfId="0" applyNumberFormat="1" applyFont="1" applyAlignment="1">
      <alignment horizontal="center" vertical="center"/>
    </xf>
    <xf numFmtId="170" fontId="18" fillId="0" borderId="0" xfId="1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170" fontId="21" fillId="4" borderId="1" xfId="1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170" fontId="22" fillId="0" borderId="0" xfId="0" applyNumberFormat="1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70" fontId="18" fillId="0" borderId="1" xfId="1" applyNumberFormat="1" applyFont="1" applyFill="1" applyBorder="1" applyAlignment="1">
      <alignment horizontal="center" vertical="center"/>
    </xf>
    <xf numFmtId="170" fontId="18" fillId="0" borderId="0" xfId="0" applyNumberFormat="1" applyFont="1" applyAlignment="1">
      <alignment horizontal="center" vertical="center"/>
    </xf>
    <xf numFmtId="170" fontId="18" fillId="0" borderId="1" xfId="1" applyNumberFormat="1" applyFont="1" applyBorder="1" applyAlignment="1">
      <alignment horizontal="center" vertical="center"/>
    </xf>
    <xf numFmtId="170" fontId="18" fillId="0" borderId="0" xfId="1" applyNumberFormat="1" applyFont="1" applyFill="1" applyBorder="1" applyAlignment="1">
      <alignment horizontal="center" vertical="center"/>
    </xf>
    <xf numFmtId="170" fontId="23" fillId="0" borderId="1" xfId="1" applyNumberFormat="1" applyFont="1" applyFill="1" applyBorder="1" applyAlignment="1">
      <alignment horizontal="center" vertical="center"/>
    </xf>
    <xf numFmtId="165" fontId="18" fillId="0" borderId="0" xfId="1" applyNumberFormat="1" applyFont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40" fontId="5" fillId="2" borderId="0" xfId="0" applyNumberFormat="1" applyFont="1" applyFill="1" applyAlignment="1">
      <alignment horizontal="center" vertical="center"/>
    </xf>
    <xf numFmtId="0" fontId="19" fillId="4" borderId="13" xfId="0" applyFont="1" applyFill="1" applyBorder="1" applyAlignment="1">
      <alignment horizontal="center" vertical="center"/>
    </xf>
    <xf numFmtId="0" fontId="19" fillId="4" borderId="14" xfId="0" applyFont="1" applyFill="1" applyBorder="1" applyAlignment="1">
      <alignment horizontal="center" vertical="center"/>
    </xf>
    <xf numFmtId="0" fontId="19" fillId="4" borderId="15" xfId="0" applyFont="1" applyFill="1" applyBorder="1" applyAlignment="1">
      <alignment horizontal="center" vertical="center"/>
    </xf>
    <xf numFmtId="0" fontId="13" fillId="7" borderId="9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13" fillId="7" borderId="10" xfId="0" applyFont="1" applyFill="1" applyBorder="1" applyAlignment="1">
      <alignment horizontal="center" vertical="center"/>
    </xf>
    <xf numFmtId="168" fontId="13" fillId="7" borderId="6" xfId="0" applyNumberFormat="1" applyFont="1" applyFill="1" applyBorder="1" applyAlignment="1">
      <alignment horizontal="center" vertical="center"/>
    </xf>
    <xf numFmtId="168" fontId="13" fillId="7" borderId="2" xfId="0" applyNumberFormat="1" applyFont="1" applyFill="1" applyBorder="1" applyAlignment="1">
      <alignment horizontal="center" vertical="center"/>
    </xf>
    <xf numFmtId="168" fontId="13" fillId="7" borderId="4" xfId="0" applyNumberFormat="1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horizontal="center" vertical="center"/>
    </xf>
    <xf numFmtId="0" fontId="19" fillId="4" borderId="18" xfId="0" applyFont="1" applyFill="1" applyBorder="1" applyAlignment="1">
      <alignment horizontal="center" vertical="center"/>
    </xf>
    <xf numFmtId="0" fontId="19" fillId="4" borderId="19" xfId="0" applyFont="1" applyFill="1" applyBorder="1" applyAlignment="1">
      <alignment horizontal="center" vertical="center"/>
    </xf>
    <xf numFmtId="0" fontId="19" fillId="4" borderId="20" xfId="0" applyFont="1" applyFill="1" applyBorder="1" applyAlignment="1">
      <alignment horizontal="center" vertical="center"/>
    </xf>
    <xf numFmtId="0" fontId="19" fillId="4" borderId="21" xfId="0" applyFont="1" applyFill="1" applyBorder="1" applyAlignment="1">
      <alignment horizontal="center" vertical="center"/>
    </xf>
    <xf numFmtId="0" fontId="19" fillId="4" borderId="22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168" fontId="9" fillId="3" borderId="0" xfId="0" applyNumberFormat="1" applyFont="1" applyFill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1" defaultTableStyle="TableStyleMedium9">
    <tableStyle name="Table Style 1" pivot="0" count="0" xr9:uid="{A87FEC3D-ABA8-4900-BBB1-C91485684251}"/>
  </tableStyles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025/EDRA%20in%20Motion/2025%20Data%20Dump.xlsx" TargetMode="External"/><Relationship Id="rId2" Type="http://schemas.openxmlformats.org/officeDocument/2006/relationships/externalLinkPath" Target="file:///G:\USB%20Drive\Horses\EDRA\2025\EDRA%20in%20Motion\2025%20Data%20Dump.xlsx" TargetMode="External"/><Relationship Id="rId1" Type="http://schemas.openxmlformats.org/officeDocument/2006/relationships/externalLinkPath" Target="/USB%20Drive/Horses/EDRA/2025/EDRA%20in%20Motion/2025%20Data%20Dum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otals"/>
      <sheetName val="Mar"/>
      <sheetName val="Apr"/>
      <sheetName val="May"/>
      <sheetName val="June"/>
      <sheetName val="July"/>
      <sheetName val="Aug"/>
      <sheetName val="Sept"/>
      <sheetName val="Oct"/>
      <sheetName val="Nov"/>
      <sheetName val="Dec"/>
      <sheetName val="Copy"/>
    </sheetNames>
    <sheetDataSet>
      <sheetData sheetId="0">
        <row r="33">
          <cell r="O33">
            <v>148.20000000000005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Retrospect">
  <a:themeElements>
    <a:clrScheme name="Red Violet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E32D91"/>
      </a:accent1>
      <a:accent2>
        <a:srgbClr val="C830CC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Retrospect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Retrospec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hade val="92000"/>
                <a:satMod val="130000"/>
              </a:schemeClr>
            </a:gs>
            <a:gs pos="45000">
              <a:schemeClr val="phClr">
                <a:tint val="60000"/>
                <a:shade val="99000"/>
                <a:satMod val="120000"/>
              </a:schemeClr>
            </a:gs>
            <a:gs pos="100000">
              <a:schemeClr val="phClr">
                <a:tint val="55000"/>
                <a:satMod val="14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85000"/>
                <a:satMod val="130000"/>
              </a:schemeClr>
            </a:gs>
            <a:gs pos="34000">
              <a:schemeClr val="phClr">
                <a:shade val="87000"/>
                <a:satMod val="125000"/>
              </a:schemeClr>
            </a:gs>
            <a:gs pos="70000">
              <a:schemeClr val="phClr">
                <a:tint val="100000"/>
                <a:shade val="90000"/>
                <a:satMod val="130000"/>
              </a:schemeClr>
            </a:gs>
            <a:gs pos="100000">
              <a:schemeClr val="phClr">
                <a:tint val="100000"/>
                <a:shade val="100000"/>
                <a:satMod val="11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4445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flat">
            <a:bevelT w="25400" h="31750"/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7000"/>
            <a:satMod val="130000"/>
          </a:schemeClr>
        </a:solidFill>
        <a:gradFill rotWithShape="1">
          <a:gsLst>
            <a:gs pos="0">
              <a:schemeClr val="phClr">
                <a:tint val="96000"/>
                <a:shade val="99000"/>
                <a:satMod val="140000"/>
              </a:schemeClr>
            </a:gs>
            <a:gs pos="65000">
              <a:schemeClr val="phClr">
                <a:tint val="100000"/>
                <a:shade val="80000"/>
                <a:satMod val="130000"/>
              </a:schemeClr>
            </a:gs>
            <a:gs pos="100000">
              <a:schemeClr val="phClr">
                <a:tint val="100000"/>
                <a:shade val="48000"/>
                <a:satMod val="120000"/>
              </a:schemeClr>
            </a:gs>
          </a:gsLst>
          <a:lin ang="162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Retrospect" id="{5F128B03-DCCA-4EEB-AB3B-CF2899314A46}" vid="{3F1AAB62-24C6-49D2-8E01-B56FAC9A3DC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A6D83-B08B-4519-86BD-A77DB8FBCB71}">
  <sheetPr>
    <pageSetUpPr fitToPage="1"/>
  </sheetPr>
  <dimension ref="A1:Z33"/>
  <sheetViews>
    <sheetView tabSelected="1" zoomScale="85" zoomScaleNormal="85" workbookViewId="0">
      <selection activeCell="A2" sqref="A2:X2"/>
    </sheetView>
  </sheetViews>
  <sheetFormatPr defaultColWidth="8.88671875" defaultRowHeight="15.6" x14ac:dyDescent="0.3"/>
  <cols>
    <col min="1" max="1" width="11.109375" style="31" bestFit="1" customWidth="1"/>
    <col min="2" max="2" width="15" style="31" bestFit="1" customWidth="1"/>
    <col min="3" max="3" width="8.109375" style="40" bestFit="1" customWidth="1"/>
    <col min="4" max="4" width="7.77734375" style="31" bestFit="1" customWidth="1"/>
    <col min="5" max="5" width="1.6640625" style="31" customWidth="1"/>
    <col min="6" max="6" width="11.109375" style="31" bestFit="1" customWidth="1"/>
    <col min="7" max="7" width="12.109375" style="31" bestFit="1" customWidth="1"/>
    <col min="8" max="8" width="8.109375" style="40" bestFit="1" customWidth="1"/>
    <col min="9" max="9" width="7.77734375" style="31" bestFit="1" customWidth="1"/>
    <col min="10" max="10" width="1.6640625" style="31" customWidth="1"/>
    <col min="11" max="11" width="11.109375" style="31" bestFit="1" customWidth="1"/>
    <col min="12" max="12" width="15" style="31" bestFit="1" customWidth="1"/>
    <col min="13" max="13" width="6.33203125" style="40" bestFit="1" customWidth="1"/>
    <col min="14" max="14" width="7.77734375" style="31" bestFit="1" customWidth="1"/>
    <col min="15" max="15" width="1.6640625" style="31" customWidth="1"/>
    <col min="16" max="16" width="11.109375" style="31" bestFit="1" customWidth="1"/>
    <col min="17" max="17" width="15" style="31" bestFit="1" customWidth="1"/>
    <col min="18" max="18" width="6.33203125" style="40" bestFit="1" customWidth="1"/>
    <col min="19" max="19" width="7.77734375" style="31" bestFit="1" customWidth="1"/>
    <col min="20" max="20" width="1.6640625" style="31" customWidth="1"/>
    <col min="21" max="21" width="11.109375" style="31" bestFit="1" customWidth="1"/>
    <col min="22" max="22" width="15" style="31" bestFit="1" customWidth="1"/>
    <col min="23" max="23" width="6.33203125" style="40" bestFit="1" customWidth="1"/>
    <col min="24" max="24" width="7.77734375" style="31" bestFit="1" customWidth="1"/>
    <col min="25" max="16384" width="8.88671875" style="31"/>
  </cols>
  <sheetData>
    <row r="1" spans="1:26" s="30" customFormat="1" ht="25.8" x14ac:dyDescent="0.3">
      <c r="A1" s="120" t="s">
        <v>269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2"/>
    </row>
    <row r="2" spans="1:26" s="30" customFormat="1" ht="26.4" thickBot="1" x14ac:dyDescent="0.35">
      <c r="A2" s="123">
        <v>46287.266435185185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5"/>
    </row>
    <row r="3" spans="1:26" s="100" customFormat="1" x14ac:dyDescent="0.3">
      <c r="B3" s="101"/>
      <c r="C3" s="102"/>
      <c r="H3" s="102"/>
      <c r="M3" s="102"/>
      <c r="R3" s="102"/>
      <c r="W3" s="102"/>
    </row>
    <row r="4" spans="1:26" s="103" customFormat="1" ht="18" x14ac:dyDescent="0.3">
      <c r="A4" s="130" t="s">
        <v>12</v>
      </c>
      <c r="B4" s="131"/>
      <c r="C4" s="131"/>
      <c r="D4" s="132"/>
      <c r="F4" s="130" t="s">
        <v>55</v>
      </c>
      <c r="G4" s="131"/>
      <c r="H4" s="131"/>
      <c r="I4" s="132"/>
      <c r="K4" s="128" t="s">
        <v>274</v>
      </c>
      <c r="L4" s="129"/>
      <c r="M4" s="129"/>
      <c r="N4" s="129"/>
      <c r="P4" s="128" t="s">
        <v>276</v>
      </c>
      <c r="Q4" s="129"/>
      <c r="R4" s="129"/>
      <c r="S4" s="129"/>
      <c r="U4" s="128" t="s">
        <v>278</v>
      </c>
      <c r="V4" s="129"/>
      <c r="W4" s="129"/>
      <c r="X4" s="129"/>
    </row>
    <row r="5" spans="1:26" s="103" customFormat="1" ht="18" x14ac:dyDescent="0.3">
      <c r="A5" s="133"/>
      <c r="B5" s="134"/>
      <c r="C5" s="134"/>
      <c r="D5" s="135"/>
      <c r="F5" s="133"/>
      <c r="G5" s="134"/>
      <c r="H5" s="134"/>
      <c r="I5" s="135"/>
      <c r="K5" s="126" t="s">
        <v>275</v>
      </c>
      <c r="L5" s="127"/>
      <c r="M5" s="127"/>
      <c r="N5" s="127"/>
      <c r="P5" s="126" t="s">
        <v>277</v>
      </c>
      <c r="Q5" s="127"/>
      <c r="R5" s="127"/>
      <c r="S5" s="127"/>
      <c r="U5" s="126" t="s">
        <v>279</v>
      </c>
      <c r="V5" s="127"/>
      <c r="W5" s="127"/>
      <c r="X5" s="127"/>
    </row>
    <row r="6" spans="1:26" s="106" customFormat="1" x14ac:dyDescent="0.3">
      <c r="A6" s="104" t="s">
        <v>0</v>
      </c>
      <c r="B6" s="104" t="s">
        <v>1</v>
      </c>
      <c r="C6" s="105" t="s">
        <v>56</v>
      </c>
      <c r="D6" s="104" t="s">
        <v>57</v>
      </c>
      <c r="F6" s="104" t="s">
        <v>0</v>
      </c>
      <c r="G6" s="104" t="s">
        <v>1</v>
      </c>
      <c r="H6" s="105" t="s">
        <v>56</v>
      </c>
      <c r="I6" s="104" t="s">
        <v>57</v>
      </c>
      <c r="K6" s="104" t="s">
        <v>0</v>
      </c>
      <c r="L6" s="104" t="s">
        <v>1</v>
      </c>
      <c r="M6" s="105" t="s">
        <v>56</v>
      </c>
      <c r="N6" s="104" t="s">
        <v>57</v>
      </c>
      <c r="P6" s="104" t="s">
        <v>0</v>
      </c>
      <c r="Q6" s="104" t="s">
        <v>1</v>
      </c>
      <c r="R6" s="105" t="s">
        <v>56</v>
      </c>
      <c r="S6" s="104" t="s">
        <v>57</v>
      </c>
      <c r="U6" s="104" t="s">
        <v>0</v>
      </c>
      <c r="V6" s="104" t="s">
        <v>1</v>
      </c>
      <c r="W6" s="105" t="s">
        <v>56</v>
      </c>
      <c r="X6" s="104" t="s">
        <v>57</v>
      </c>
      <c r="Z6" s="107"/>
    </row>
    <row r="7" spans="1:26" s="100" customFormat="1" x14ac:dyDescent="0.3">
      <c r="A7" s="108" t="s">
        <v>181</v>
      </c>
      <c r="B7" s="108" t="s">
        <v>182</v>
      </c>
      <c r="C7" s="109">
        <v>767.6</v>
      </c>
      <c r="D7" s="108">
        <v>1</v>
      </c>
      <c r="F7" s="108" t="s">
        <v>209</v>
      </c>
      <c r="G7" s="108" t="s">
        <v>182</v>
      </c>
      <c r="H7" s="109">
        <v>1665.0999999999992</v>
      </c>
      <c r="I7" s="108">
        <v>1</v>
      </c>
      <c r="K7" s="108" t="s">
        <v>146</v>
      </c>
      <c r="L7" s="108" t="s">
        <v>147</v>
      </c>
      <c r="M7" s="109">
        <v>588.20000000000016</v>
      </c>
      <c r="N7" s="108">
        <v>1</v>
      </c>
      <c r="P7" s="108" t="s">
        <v>167</v>
      </c>
      <c r="Q7" s="108" t="s">
        <v>39</v>
      </c>
      <c r="R7" s="109">
        <v>683</v>
      </c>
      <c r="S7" s="108">
        <v>1</v>
      </c>
      <c r="U7" s="108" t="s">
        <v>8</v>
      </c>
      <c r="V7" s="108" t="s">
        <v>78</v>
      </c>
      <c r="W7" s="109">
        <v>793.3</v>
      </c>
      <c r="X7" s="108">
        <v>1</v>
      </c>
      <c r="Z7" s="110"/>
    </row>
    <row r="8" spans="1:26" s="100" customFormat="1" x14ac:dyDescent="0.3">
      <c r="A8" s="108" t="s">
        <v>201</v>
      </c>
      <c r="B8" s="108" t="s">
        <v>67</v>
      </c>
      <c r="C8" s="109">
        <v>350.09999999999997</v>
      </c>
      <c r="D8" s="108">
        <v>2</v>
      </c>
      <c r="F8" s="108" t="s">
        <v>146</v>
      </c>
      <c r="G8" s="108" t="s">
        <v>147</v>
      </c>
      <c r="H8" s="109">
        <v>1469.0000000000002</v>
      </c>
      <c r="I8" s="108">
        <v>2</v>
      </c>
      <c r="K8" s="108" t="s">
        <v>168</v>
      </c>
      <c r="L8" s="108" t="s">
        <v>39</v>
      </c>
      <c r="M8" s="109">
        <v>542.59999999999968</v>
      </c>
      <c r="N8" s="108">
        <v>2</v>
      </c>
      <c r="P8" s="108" t="s">
        <v>209</v>
      </c>
      <c r="Q8" s="108" t="s">
        <v>182</v>
      </c>
      <c r="R8" s="109">
        <v>646.9</v>
      </c>
      <c r="S8" s="108">
        <v>2</v>
      </c>
      <c r="U8" s="108" t="s">
        <v>209</v>
      </c>
      <c r="V8" s="108" t="s">
        <v>182</v>
      </c>
      <c r="W8" s="109">
        <v>661.7</v>
      </c>
      <c r="X8" s="108">
        <v>2</v>
      </c>
    </row>
    <row r="9" spans="1:26" s="100" customFormat="1" x14ac:dyDescent="0.3">
      <c r="A9" s="108" t="s">
        <v>271</v>
      </c>
      <c r="B9" s="108" t="s">
        <v>272</v>
      </c>
      <c r="C9" s="109">
        <v>312.10000000000002</v>
      </c>
      <c r="D9" s="108">
        <v>3</v>
      </c>
      <c r="F9" s="108" t="s">
        <v>144</v>
      </c>
      <c r="G9" s="108" t="s">
        <v>36</v>
      </c>
      <c r="H9" s="111">
        <v>1059.7</v>
      </c>
      <c r="I9" s="108">
        <v>3</v>
      </c>
      <c r="K9" s="108" t="s">
        <v>167</v>
      </c>
      <c r="L9" s="108" t="s">
        <v>39</v>
      </c>
      <c r="M9" s="111">
        <v>541.49999999999966</v>
      </c>
      <c r="N9" s="108">
        <v>3</v>
      </c>
      <c r="P9" s="108" t="s">
        <v>112</v>
      </c>
      <c r="Q9" s="108" t="s">
        <v>36</v>
      </c>
      <c r="R9" s="109">
        <v>565.20000000000016</v>
      </c>
      <c r="S9" s="108">
        <v>3</v>
      </c>
      <c r="U9" s="108" t="s">
        <v>146</v>
      </c>
      <c r="V9" s="108" t="s">
        <v>147</v>
      </c>
      <c r="W9" s="109">
        <v>403.29999999999995</v>
      </c>
      <c r="X9" s="108">
        <v>3</v>
      </c>
    </row>
    <row r="10" spans="1:26" s="100" customFormat="1" x14ac:dyDescent="0.3">
      <c r="A10" s="108" t="s">
        <v>251</v>
      </c>
      <c r="B10" s="108" t="s">
        <v>67</v>
      </c>
      <c r="C10" s="109">
        <v>225.80000000000004</v>
      </c>
      <c r="D10" s="108">
        <v>4</v>
      </c>
      <c r="F10" s="108" t="s">
        <v>181</v>
      </c>
      <c r="G10" s="108" t="s">
        <v>147</v>
      </c>
      <c r="H10" s="111">
        <v>756.4</v>
      </c>
      <c r="I10" s="108">
        <v>5</v>
      </c>
      <c r="K10" s="108" t="s">
        <v>66</v>
      </c>
      <c r="L10" s="108" t="s">
        <v>67</v>
      </c>
      <c r="M10" s="111">
        <v>515.79999999999995</v>
      </c>
      <c r="N10" s="108">
        <v>4</v>
      </c>
      <c r="P10" s="108" t="s">
        <v>144</v>
      </c>
      <c r="Q10" s="108" t="s">
        <v>36</v>
      </c>
      <c r="R10" s="111">
        <v>503.10000000000014</v>
      </c>
      <c r="S10" s="108">
        <v>4</v>
      </c>
      <c r="U10" s="108" t="s">
        <v>181</v>
      </c>
      <c r="V10" s="108" t="s">
        <v>147</v>
      </c>
      <c r="W10" s="111">
        <v>363.8</v>
      </c>
      <c r="X10" s="108">
        <v>4</v>
      </c>
    </row>
    <row r="11" spans="1:26" s="100" customFormat="1" x14ac:dyDescent="0.3">
      <c r="C11" s="112"/>
      <c r="F11" s="108" t="s">
        <v>18</v>
      </c>
      <c r="G11" s="108" t="s">
        <v>19</v>
      </c>
      <c r="H11" s="111">
        <v>526.70000000000005</v>
      </c>
      <c r="I11" s="108">
        <v>6</v>
      </c>
      <c r="K11" s="108" t="s">
        <v>112</v>
      </c>
      <c r="L11" s="108" t="s">
        <v>36</v>
      </c>
      <c r="M11" s="111">
        <v>492.7000000000001</v>
      </c>
      <c r="N11" s="108">
        <v>5</v>
      </c>
      <c r="P11" s="108" t="s">
        <v>146</v>
      </c>
      <c r="Q11" s="108" t="s">
        <v>147</v>
      </c>
      <c r="R11" s="111">
        <v>477.50000000000011</v>
      </c>
      <c r="S11" s="108">
        <v>5</v>
      </c>
      <c r="U11" s="108" t="s">
        <v>234</v>
      </c>
      <c r="V11" s="108" t="s">
        <v>235</v>
      </c>
      <c r="W11" s="109">
        <v>317.70000000000005</v>
      </c>
      <c r="X11" s="108">
        <v>5</v>
      </c>
    </row>
    <row r="12" spans="1:26" s="100" customFormat="1" ht="18" x14ac:dyDescent="0.3">
      <c r="A12" s="117" t="s">
        <v>58</v>
      </c>
      <c r="B12" s="118"/>
      <c r="C12" s="118"/>
      <c r="D12" s="119"/>
      <c r="F12" s="108" t="s">
        <v>169</v>
      </c>
      <c r="G12" s="108" t="s">
        <v>170</v>
      </c>
      <c r="H12" s="111">
        <v>301.5</v>
      </c>
      <c r="I12" s="108">
        <v>7</v>
      </c>
      <c r="K12" s="108" t="s">
        <v>13</v>
      </c>
      <c r="L12" s="108" t="s">
        <v>14</v>
      </c>
      <c r="M12" s="111">
        <v>455.50000000000006</v>
      </c>
      <c r="N12" s="108">
        <v>6</v>
      </c>
      <c r="P12" s="108" t="s">
        <v>8</v>
      </c>
      <c r="Q12" s="108" t="s">
        <v>78</v>
      </c>
      <c r="R12" s="111">
        <v>431.70000000000022</v>
      </c>
      <c r="S12" s="108">
        <v>6</v>
      </c>
      <c r="U12" s="108" t="s">
        <v>144</v>
      </c>
      <c r="V12" s="108" t="s">
        <v>36</v>
      </c>
      <c r="W12" s="111">
        <v>280.89999999999998</v>
      </c>
      <c r="X12" s="108">
        <v>6</v>
      </c>
    </row>
    <row r="13" spans="1:26" s="100" customFormat="1" x14ac:dyDescent="0.3">
      <c r="A13" s="104" t="s">
        <v>0</v>
      </c>
      <c r="B13" s="104" t="s">
        <v>1</v>
      </c>
      <c r="C13" s="105" t="s">
        <v>56</v>
      </c>
      <c r="D13" s="104" t="s">
        <v>57</v>
      </c>
      <c r="F13" s="108" t="s">
        <v>22</v>
      </c>
      <c r="G13" s="108" t="s">
        <v>21</v>
      </c>
      <c r="H13" s="111">
        <v>290.00000000000006</v>
      </c>
      <c r="I13" s="108">
        <v>8</v>
      </c>
      <c r="K13" s="108" t="s">
        <v>8</v>
      </c>
      <c r="L13" s="108" t="s">
        <v>78</v>
      </c>
      <c r="M13" s="111">
        <v>413.30000000000007</v>
      </c>
      <c r="N13" s="108">
        <v>7</v>
      </c>
      <c r="P13" s="108" t="s">
        <v>13</v>
      </c>
      <c r="Q13" s="108" t="s">
        <v>14</v>
      </c>
      <c r="R13" s="109">
        <v>411.40000000000003</v>
      </c>
      <c r="S13" s="108">
        <v>7</v>
      </c>
      <c r="U13" s="108" t="s">
        <v>112</v>
      </c>
      <c r="V13" s="108" t="s">
        <v>36</v>
      </c>
      <c r="W13" s="109">
        <v>273.3</v>
      </c>
      <c r="X13" s="108">
        <v>7</v>
      </c>
    </row>
    <row r="14" spans="1:26" s="100" customFormat="1" x14ac:dyDescent="0.3">
      <c r="A14" s="108" t="s">
        <v>8</v>
      </c>
      <c r="B14" s="108" t="s">
        <v>78</v>
      </c>
      <c r="C14" s="109">
        <v>1638.2999999999986</v>
      </c>
      <c r="D14" s="108">
        <v>1</v>
      </c>
      <c r="F14" s="108" t="s">
        <v>265</v>
      </c>
      <c r="G14" s="108" t="s">
        <v>266</v>
      </c>
      <c r="H14" s="111">
        <v>144</v>
      </c>
      <c r="I14" s="108">
        <v>9</v>
      </c>
      <c r="K14" s="108" t="s">
        <v>181</v>
      </c>
      <c r="L14" s="108" t="s">
        <v>182</v>
      </c>
      <c r="M14" s="109">
        <v>375.09999999999997</v>
      </c>
      <c r="N14" s="108">
        <v>8</v>
      </c>
      <c r="P14" s="108" t="s">
        <v>181</v>
      </c>
      <c r="Q14" s="108" t="s">
        <v>147</v>
      </c>
      <c r="R14" s="109">
        <v>336.59999999999991</v>
      </c>
      <c r="S14" s="108">
        <v>8</v>
      </c>
      <c r="U14" s="108" t="s">
        <v>13</v>
      </c>
      <c r="V14" s="108" t="s">
        <v>14</v>
      </c>
      <c r="W14" s="109">
        <v>230.30000000000004</v>
      </c>
      <c r="X14" s="108">
        <v>8</v>
      </c>
      <c r="Z14" s="110"/>
    </row>
    <row r="15" spans="1:26" s="100" customFormat="1" x14ac:dyDescent="0.3">
      <c r="A15" s="108" t="s">
        <v>112</v>
      </c>
      <c r="B15" s="108" t="s">
        <v>36</v>
      </c>
      <c r="C15" s="109">
        <v>1331.2</v>
      </c>
      <c r="D15" s="108">
        <v>2</v>
      </c>
      <c r="H15" s="102"/>
      <c r="K15" s="108" t="s">
        <v>209</v>
      </c>
      <c r="L15" s="108" t="s">
        <v>182</v>
      </c>
      <c r="M15" s="109">
        <v>356.50000000000006</v>
      </c>
      <c r="N15" s="108">
        <v>9</v>
      </c>
      <c r="P15" s="108" t="s">
        <v>66</v>
      </c>
      <c r="Q15" s="108" t="s">
        <v>67</v>
      </c>
      <c r="R15" s="109">
        <v>335</v>
      </c>
      <c r="S15" s="108">
        <v>9</v>
      </c>
      <c r="U15" s="108" t="s">
        <v>66</v>
      </c>
      <c r="V15" s="108" t="s">
        <v>67</v>
      </c>
      <c r="W15" s="109">
        <v>179.5</v>
      </c>
      <c r="X15" s="108">
        <v>9</v>
      </c>
    </row>
    <row r="16" spans="1:26" s="100" customFormat="1" x14ac:dyDescent="0.3">
      <c r="A16" s="108" t="s">
        <v>13</v>
      </c>
      <c r="B16" s="108" t="s">
        <v>14</v>
      </c>
      <c r="C16" s="111">
        <v>1097.2</v>
      </c>
      <c r="D16" s="108">
        <v>3</v>
      </c>
      <c r="H16" s="102"/>
      <c r="K16" s="108" t="s">
        <v>18</v>
      </c>
      <c r="L16" s="108" t="s">
        <v>19</v>
      </c>
      <c r="M16" s="109">
        <v>350.6</v>
      </c>
      <c r="N16" s="108">
        <v>10</v>
      </c>
      <c r="P16" s="108" t="s">
        <v>181</v>
      </c>
      <c r="Q16" s="108" t="s">
        <v>182</v>
      </c>
      <c r="R16" s="109">
        <v>275.8</v>
      </c>
      <c r="S16" s="108">
        <v>10</v>
      </c>
      <c r="U16" s="108" t="s">
        <v>201</v>
      </c>
      <c r="V16" s="108" t="s">
        <v>67</v>
      </c>
      <c r="W16" s="111">
        <v>178.29999999999998</v>
      </c>
      <c r="X16" s="108">
        <v>10</v>
      </c>
    </row>
    <row r="17" spans="1:24" s="100" customFormat="1" x14ac:dyDescent="0.3">
      <c r="A17" s="108" t="s">
        <v>66</v>
      </c>
      <c r="B17" s="108" t="s">
        <v>67</v>
      </c>
      <c r="C17" s="111">
        <v>1030.3</v>
      </c>
      <c r="D17" s="108">
        <v>4</v>
      </c>
      <c r="H17" s="102"/>
      <c r="K17" s="108" t="s">
        <v>144</v>
      </c>
      <c r="L17" s="108" t="s">
        <v>36</v>
      </c>
      <c r="M17" s="109">
        <v>275.7000000000001</v>
      </c>
      <c r="N17" s="108">
        <v>11</v>
      </c>
      <c r="P17" s="108" t="s">
        <v>168</v>
      </c>
      <c r="Q17" s="108" t="s">
        <v>39</v>
      </c>
      <c r="R17" s="111">
        <v>227.39999999999992</v>
      </c>
      <c r="S17" s="108">
        <v>11</v>
      </c>
      <c r="U17" s="108" t="s">
        <v>231</v>
      </c>
      <c r="V17" s="108" t="s">
        <v>232</v>
      </c>
      <c r="W17" s="111">
        <v>139.1</v>
      </c>
      <c r="X17" s="108">
        <v>11</v>
      </c>
    </row>
    <row r="18" spans="1:24" s="100" customFormat="1" x14ac:dyDescent="0.3">
      <c r="A18" s="108" t="s">
        <v>231</v>
      </c>
      <c r="B18" s="108" t="s">
        <v>232</v>
      </c>
      <c r="C18" s="111">
        <v>436.6</v>
      </c>
      <c r="D18" s="108">
        <v>5</v>
      </c>
      <c r="H18" s="102"/>
      <c r="K18" s="108" t="s">
        <v>263</v>
      </c>
      <c r="L18" s="108" t="s">
        <v>264</v>
      </c>
      <c r="M18" s="109">
        <v>266.8</v>
      </c>
      <c r="N18" s="108">
        <v>12</v>
      </c>
      <c r="P18" s="108" t="s">
        <v>231</v>
      </c>
      <c r="Q18" s="108" t="s">
        <v>232</v>
      </c>
      <c r="R18" s="111">
        <v>196.79999999999998</v>
      </c>
      <c r="S18" s="108">
        <v>12</v>
      </c>
      <c r="U18" s="108" t="s">
        <v>22</v>
      </c>
      <c r="V18" s="108" t="s">
        <v>21</v>
      </c>
      <c r="W18" s="111">
        <v>122.89999999999999</v>
      </c>
      <c r="X18" s="108">
        <v>12</v>
      </c>
    </row>
    <row r="19" spans="1:24" s="100" customFormat="1" ht="18" x14ac:dyDescent="0.3">
      <c r="A19" s="108" t="s">
        <v>234</v>
      </c>
      <c r="B19" s="108" t="s">
        <v>235</v>
      </c>
      <c r="C19" s="111">
        <v>421.5</v>
      </c>
      <c r="D19" s="108">
        <v>6</v>
      </c>
      <c r="F19" s="117" t="s">
        <v>59</v>
      </c>
      <c r="G19" s="118"/>
      <c r="H19" s="118"/>
      <c r="I19" s="119"/>
      <c r="K19" s="108" t="s">
        <v>271</v>
      </c>
      <c r="L19" s="108" t="s">
        <v>272</v>
      </c>
      <c r="M19" s="109">
        <v>233.1</v>
      </c>
      <c r="N19" s="108">
        <v>13</v>
      </c>
      <c r="P19" s="108" t="s">
        <v>189</v>
      </c>
      <c r="Q19" s="108" t="s">
        <v>207</v>
      </c>
      <c r="R19" s="111">
        <v>160.5</v>
      </c>
      <c r="S19" s="108">
        <v>13</v>
      </c>
      <c r="U19" s="108" t="s">
        <v>181</v>
      </c>
      <c r="V19" s="108" t="s">
        <v>182</v>
      </c>
      <c r="W19" s="111">
        <v>116.69999999999999</v>
      </c>
      <c r="X19" s="108">
        <v>13</v>
      </c>
    </row>
    <row r="20" spans="1:24" s="100" customFormat="1" x14ac:dyDescent="0.3">
      <c r="A20" s="108" t="s">
        <v>263</v>
      </c>
      <c r="B20" s="108" t="s">
        <v>264</v>
      </c>
      <c r="C20" s="111">
        <v>297.00000000000006</v>
      </c>
      <c r="D20" s="108">
        <v>7</v>
      </c>
      <c r="F20" s="104" t="s">
        <v>0</v>
      </c>
      <c r="G20" s="104" t="s">
        <v>1</v>
      </c>
      <c r="H20" s="105" t="s">
        <v>56</v>
      </c>
      <c r="I20" s="104" t="s">
        <v>57</v>
      </c>
      <c r="K20" s="108" t="s">
        <v>214</v>
      </c>
      <c r="L20" s="108" t="s">
        <v>190</v>
      </c>
      <c r="M20" s="109">
        <v>224</v>
      </c>
      <c r="N20" s="108">
        <v>14</v>
      </c>
      <c r="P20" s="108" t="s">
        <v>22</v>
      </c>
      <c r="Q20" s="108" t="s">
        <v>21</v>
      </c>
      <c r="R20" s="111">
        <v>138.80000000000001</v>
      </c>
      <c r="S20" s="108">
        <v>14</v>
      </c>
      <c r="U20" s="108" t="s">
        <v>18</v>
      </c>
      <c r="V20" s="108" t="s">
        <v>19</v>
      </c>
      <c r="W20" s="111">
        <v>75.7</v>
      </c>
      <c r="X20" s="108">
        <v>14</v>
      </c>
    </row>
    <row r="21" spans="1:24" s="100" customFormat="1" x14ac:dyDescent="0.3">
      <c r="A21" s="108" t="s">
        <v>189</v>
      </c>
      <c r="B21" s="108" t="s">
        <v>207</v>
      </c>
      <c r="C21" s="111">
        <v>232.2</v>
      </c>
      <c r="D21" s="108">
        <v>8</v>
      </c>
      <c r="F21" s="108" t="s">
        <v>167</v>
      </c>
      <c r="G21" s="108" t="s">
        <v>39</v>
      </c>
      <c r="H21" s="113">
        <v>1297.4999999999995</v>
      </c>
      <c r="I21" s="108">
        <v>1</v>
      </c>
      <c r="K21" s="108" t="s">
        <v>169</v>
      </c>
      <c r="L21" s="108" t="s">
        <v>170</v>
      </c>
      <c r="M21" s="111">
        <v>147</v>
      </c>
      <c r="N21" s="108">
        <v>15</v>
      </c>
      <c r="P21" s="108" t="s">
        <v>169</v>
      </c>
      <c r="Q21" s="108" t="s">
        <v>170</v>
      </c>
      <c r="R21" s="111">
        <v>117.39999999999999</v>
      </c>
      <c r="S21" s="108">
        <v>15</v>
      </c>
      <c r="U21" s="108" t="s">
        <v>167</v>
      </c>
      <c r="V21" s="108" t="s">
        <v>39</v>
      </c>
      <c r="W21" s="111">
        <v>73</v>
      </c>
      <c r="X21" s="108">
        <v>15</v>
      </c>
    </row>
    <row r="22" spans="1:24" s="100" customFormat="1" x14ac:dyDescent="0.3">
      <c r="A22" s="108" t="s">
        <v>267</v>
      </c>
      <c r="B22" s="108" t="s">
        <v>268</v>
      </c>
      <c r="C22" s="111">
        <v>209.50000000000003</v>
      </c>
      <c r="D22" s="108">
        <v>9</v>
      </c>
      <c r="F22" s="108" t="s">
        <v>168</v>
      </c>
      <c r="G22" s="108" t="s">
        <v>39</v>
      </c>
      <c r="H22" s="113">
        <v>805.79999999999984</v>
      </c>
      <c r="I22" s="108">
        <v>2</v>
      </c>
      <c r="K22" s="108" t="s">
        <v>265</v>
      </c>
      <c r="L22" s="108" t="s">
        <v>266</v>
      </c>
      <c r="M22" s="109">
        <v>144</v>
      </c>
      <c r="N22" s="108">
        <v>16</v>
      </c>
      <c r="P22" s="108" t="s">
        <v>18</v>
      </c>
      <c r="Q22" s="108" t="s">
        <v>19</v>
      </c>
      <c r="R22" s="111">
        <v>100.4</v>
      </c>
      <c r="S22" s="108">
        <v>16</v>
      </c>
      <c r="U22" s="108" t="s">
        <v>251</v>
      </c>
      <c r="V22" s="108" t="s">
        <v>67</v>
      </c>
      <c r="W22" s="111">
        <v>61.899999999999991</v>
      </c>
      <c r="X22" s="108">
        <v>16</v>
      </c>
    </row>
    <row r="23" spans="1:24" s="100" customFormat="1" x14ac:dyDescent="0.3">
      <c r="A23" s="108" t="s">
        <v>217</v>
      </c>
      <c r="B23" s="108" t="s">
        <v>218</v>
      </c>
      <c r="C23" s="111">
        <v>139.10000000000002</v>
      </c>
      <c r="D23" s="108">
        <v>10</v>
      </c>
      <c r="F23" s="108" t="s">
        <v>214</v>
      </c>
      <c r="G23" s="108" t="s">
        <v>190</v>
      </c>
      <c r="H23" s="113">
        <v>236.29999999999998</v>
      </c>
      <c r="I23" s="108">
        <v>3</v>
      </c>
      <c r="K23" s="108" t="s">
        <v>267</v>
      </c>
      <c r="L23" s="108" t="s">
        <v>268</v>
      </c>
      <c r="M23" s="109">
        <v>107.2</v>
      </c>
      <c r="N23" s="108">
        <v>17</v>
      </c>
      <c r="P23" s="108" t="s">
        <v>201</v>
      </c>
      <c r="Q23" s="108" t="s">
        <v>67</v>
      </c>
      <c r="R23" s="111">
        <v>94.000000000000014</v>
      </c>
      <c r="S23" s="108">
        <v>17</v>
      </c>
      <c r="U23" s="108" t="s">
        <v>217</v>
      </c>
      <c r="V23" s="108" t="s">
        <v>218</v>
      </c>
      <c r="W23" s="111">
        <v>42.7</v>
      </c>
      <c r="X23" s="108">
        <v>17</v>
      </c>
    </row>
    <row r="24" spans="1:24" s="100" customFormat="1" x14ac:dyDescent="0.3">
      <c r="K24" s="108" t="s">
        <v>231</v>
      </c>
      <c r="L24" s="108" t="s">
        <v>232</v>
      </c>
      <c r="M24" s="111">
        <v>100.7</v>
      </c>
      <c r="N24" s="108">
        <v>18</v>
      </c>
      <c r="P24" s="108" t="s">
        <v>251</v>
      </c>
      <c r="Q24" s="108" t="s">
        <v>67</v>
      </c>
      <c r="R24" s="111">
        <v>71.5</v>
      </c>
      <c r="S24" s="108">
        <v>18</v>
      </c>
      <c r="U24" s="108" t="s">
        <v>169</v>
      </c>
      <c r="V24" s="108" t="s">
        <v>170</v>
      </c>
      <c r="W24" s="111">
        <v>37.099999999999994</v>
      </c>
      <c r="X24" s="108">
        <v>18</v>
      </c>
    </row>
    <row r="25" spans="1:24" s="100" customFormat="1" x14ac:dyDescent="0.3">
      <c r="H25" s="102"/>
      <c r="K25" s="108" t="s">
        <v>251</v>
      </c>
      <c r="L25" s="108" t="s">
        <v>67</v>
      </c>
      <c r="M25" s="111">
        <v>92.399999999999977</v>
      </c>
      <c r="N25" s="108">
        <v>19</v>
      </c>
      <c r="P25" s="108" t="s">
        <v>271</v>
      </c>
      <c r="Q25" s="108" t="s">
        <v>272</v>
      </c>
      <c r="R25" s="111">
        <v>67</v>
      </c>
      <c r="S25" s="108">
        <v>19</v>
      </c>
      <c r="U25" s="108" t="s">
        <v>168</v>
      </c>
      <c r="V25" s="108" t="s">
        <v>39</v>
      </c>
      <c r="W25" s="111">
        <v>35.799999999999997</v>
      </c>
      <c r="X25" s="108">
        <v>19</v>
      </c>
    </row>
    <row r="26" spans="1:24" s="100" customFormat="1" x14ac:dyDescent="0.3">
      <c r="C26" s="102"/>
      <c r="H26" s="102"/>
      <c r="K26" s="108" t="s">
        <v>201</v>
      </c>
      <c r="L26" s="108" t="s">
        <v>67</v>
      </c>
      <c r="M26" s="111">
        <v>77.8</v>
      </c>
      <c r="N26" s="108">
        <v>20</v>
      </c>
      <c r="P26" s="108" t="s">
        <v>267</v>
      </c>
      <c r="Q26" s="108" t="s">
        <v>268</v>
      </c>
      <c r="R26" s="111">
        <v>66.900000000000006</v>
      </c>
      <c r="S26" s="108">
        <v>20</v>
      </c>
      <c r="U26" s="108" t="s">
        <v>267</v>
      </c>
      <c r="V26" s="108" t="s">
        <v>268</v>
      </c>
      <c r="W26" s="111">
        <v>35.4</v>
      </c>
      <c r="X26" s="108">
        <v>20</v>
      </c>
    </row>
    <row r="27" spans="1:24" s="100" customFormat="1" x14ac:dyDescent="0.3">
      <c r="C27" s="102"/>
      <c r="E27" s="114"/>
      <c r="H27" s="102"/>
      <c r="K27" s="108" t="s">
        <v>234</v>
      </c>
      <c r="L27" s="108" t="s">
        <v>235</v>
      </c>
      <c r="M27" s="111">
        <v>73.300000000000011</v>
      </c>
      <c r="N27" s="108">
        <v>21</v>
      </c>
      <c r="P27" s="108" t="s">
        <v>217</v>
      </c>
      <c r="Q27" s="108" t="s">
        <v>218</v>
      </c>
      <c r="R27" s="111">
        <v>56.500000000000007</v>
      </c>
      <c r="S27" s="108">
        <v>21</v>
      </c>
      <c r="U27" s="108" t="s">
        <v>189</v>
      </c>
      <c r="V27" s="115" t="s">
        <v>207</v>
      </c>
      <c r="W27" s="111">
        <v>15.7</v>
      </c>
      <c r="X27" s="108">
        <v>21</v>
      </c>
    </row>
    <row r="28" spans="1:24" s="100" customFormat="1" x14ac:dyDescent="0.3">
      <c r="B28" s="110"/>
      <c r="C28" s="102"/>
      <c r="H28" s="102"/>
      <c r="K28" s="108" t="s">
        <v>189</v>
      </c>
      <c r="L28" s="108" t="s">
        <v>207</v>
      </c>
      <c r="M28" s="111">
        <v>56</v>
      </c>
      <c r="N28" s="108">
        <v>22</v>
      </c>
      <c r="P28" s="108" t="s">
        <v>234</v>
      </c>
      <c r="Q28" s="108" t="s">
        <v>235</v>
      </c>
      <c r="R28" s="111">
        <v>30.5</v>
      </c>
      <c r="S28" s="108">
        <v>22</v>
      </c>
      <c r="U28" s="108" t="s">
        <v>271</v>
      </c>
      <c r="V28" s="108" t="s">
        <v>272</v>
      </c>
      <c r="W28" s="111">
        <v>12</v>
      </c>
      <c r="X28" s="108">
        <v>22</v>
      </c>
    </row>
    <row r="29" spans="1:24" s="100" customFormat="1" x14ac:dyDescent="0.3">
      <c r="C29" s="102"/>
      <c r="H29" s="102"/>
      <c r="K29" s="108" t="s">
        <v>181</v>
      </c>
      <c r="L29" s="115" t="s">
        <v>147</v>
      </c>
      <c r="M29" s="111">
        <v>55.999999999999993</v>
      </c>
      <c r="N29" s="108">
        <v>23</v>
      </c>
      <c r="P29" s="108" t="s">
        <v>263</v>
      </c>
      <c r="Q29" s="108" t="s">
        <v>264</v>
      </c>
      <c r="R29" s="111">
        <v>30.2</v>
      </c>
      <c r="S29" s="108">
        <v>23</v>
      </c>
      <c r="U29" s="108" t="s">
        <v>263</v>
      </c>
      <c r="V29" s="108" t="s">
        <v>264</v>
      </c>
      <c r="W29" s="111">
        <v>0</v>
      </c>
      <c r="X29" s="108">
        <v>23</v>
      </c>
    </row>
    <row r="30" spans="1:24" s="100" customFormat="1" x14ac:dyDescent="0.3">
      <c r="C30" s="102"/>
      <c r="H30" s="102"/>
      <c r="K30" s="108" t="s">
        <v>217</v>
      </c>
      <c r="L30" s="108" t="s">
        <v>218</v>
      </c>
      <c r="M30" s="111">
        <v>39.9</v>
      </c>
      <c r="N30" s="108">
        <v>24</v>
      </c>
      <c r="P30" s="108" t="s">
        <v>214</v>
      </c>
      <c r="Q30" s="108" t="s">
        <v>190</v>
      </c>
      <c r="R30" s="111">
        <v>12.3</v>
      </c>
      <c r="S30" s="108">
        <v>24</v>
      </c>
      <c r="U30" s="108" t="s">
        <v>265</v>
      </c>
      <c r="V30" s="108" t="s">
        <v>266</v>
      </c>
      <c r="W30" s="111">
        <v>0</v>
      </c>
      <c r="X30" s="108">
        <v>24</v>
      </c>
    </row>
    <row r="31" spans="1:24" s="100" customFormat="1" x14ac:dyDescent="0.3">
      <c r="C31" s="102"/>
      <c r="H31" s="102"/>
      <c r="K31" s="108" t="s">
        <v>22</v>
      </c>
      <c r="L31" s="108" t="s">
        <v>21</v>
      </c>
      <c r="M31" s="111">
        <v>28.3</v>
      </c>
      <c r="N31" s="108">
        <v>25</v>
      </c>
      <c r="P31" s="108" t="s">
        <v>265</v>
      </c>
      <c r="Q31" s="108" t="s">
        <v>266</v>
      </c>
      <c r="R31" s="111">
        <v>0</v>
      </c>
      <c r="S31" s="108">
        <v>25</v>
      </c>
      <c r="U31" s="108" t="s">
        <v>214</v>
      </c>
      <c r="V31" s="108" t="s">
        <v>190</v>
      </c>
      <c r="W31" s="111">
        <v>0</v>
      </c>
      <c r="X31" s="108">
        <v>25</v>
      </c>
    </row>
    <row r="32" spans="1:24" s="100" customFormat="1" x14ac:dyDescent="0.3">
      <c r="C32" s="102"/>
      <c r="H32" s="102"/>
      <c r="M32" s="102"/>
      <c r="R32" s="102"/>
      <c r="W32" s="102"/>
    </row>
    <row r="33" spans="3:23" s="100" customFormat="1" x14ac:dyDescent="0.3">
      <c r="C33" s="102"/>
      <c r="H33" s="102"/>
      <c r="M33" s="102"/>
      <c r="R33" s="102"/>
      <c r="W33" s="102"/>
    </row>
  </sheetData>
  <sortState xmlns:xlrd2="http://schemas.microsoft.com/office/spreadsheetml/2017/richdata2" ref="K19:M20">
    <sortCondition descending="1" ref="M19:M20"/>
  </sortState>
  <mergeCells count="12">
    <mergeCell ref="A12:D12"/>
    <mergeCell ref="F19:I19"/>
    <mergeCell ref="A1:X1"/>
    <mergeCell ref="A2:X2"/>
    <mergeCell ref="K5:N5"/>
    <mergeCell ref="P5:S5"/>
    <mergeCell ref="U5:X5"/>
    <mergeCell ref="K4:N4"/>
    <mergeCell ref="P4:S4"/>
    <mergeCell ref="U4:X4"/>
    <mergeCell ref="A4:D5"/>
    <mergeCell ref="F4:I5"/>
  </mergeCells>
  <printOptions horizontalCentered="1"/>
  <pageMargins left="0.2" right="0.2" top="0.25" bottom="0.25" header="0.05" footer="0.05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K131"/>
  <sheetViews>
    <sheetView zoomScaleNormal="10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K38" sqref="K38"/>
    </sheetView>
  </sheetViews>
  <sheetFormatPr defaultColWidth="8.88671875" defaultRowHeight="14.4" x14ac:dyDescent="0.3"/>
  <cols>
    <col min="1" max="1" width="7.88671875" style="6" bestFit="1" customWidth="1"/>
    <col min="2" max="2" width="8.44140625" style="6" bestFit="1" customWidth="1"/>
    <col min="3" max="3" width="15.33203125" style="6" bestFit="1" customWidth="1"/>
    <col min="4" max="4" width="11.109375" style="6" bestFit="1" customWidth="1"/>
    <col min="5" max="5" width="15.6640625" style="7" bestFit="1" customWidth="1"/>
    <col min="6" max="6" width="14.5546875" style="7" bestFit="1" customWidth="1"/>
    <col min="7" max="7" width="15.21875" style="7" bestFit="1" customWidth="1"/>
    <col min="8" max="8" width="8.21875" style="7" bestFit="1" customWidth="1"/>
    <col min="9" max="9" width="13.6640625" style="7" bestFit="1" customWidth="1"/>
    <col min="10" max="10" width="14.21875" style="7" bestFit="1" customWidth="1"/>
    <col min="11" max="11" width="14.77734375" style="8" bestFit="1" customWidth="1"/>
    <col min="12" max="12" width="8.77734375" style="9" bestFit="1" customWidth="1"/>
    <col min="13" max="224" width="9.21875" style="10" hidden="1" customWidth="1"/>
    <col min="225" max="377" width="9.21875" style="10" bestFit="1" customWidth="1"/>
    <col min="378" max="378" width="8.21875" style="10" bestFit="1" customWidth="1"/>
    <col min="379" max="379" width="9.21875" style="10" bestFit="1" customWidth="1"/>
    <col min="380" max="381" width="8.21875" style="2" bestFit="1" customWidth="1"/>
    <col min="382" max="384" width="8.21875" style="11" bestFit="1" customWidth="1"/>
    <col min="385" max="385" width="4.33203125" style="11" bestFit="1" customWidth="1"/>
    <col min="386" max="386" width="5.21875" style="11" bestFit="1" customWidth="1"/>
    <col min="387" max="387" width="4.33203125" style="11" bestFit="1" customWidth="1"/>
    <col min="388" max="388" width="4.5546875" style="11" bestFit="1" customWidth="1"/>
    <col min="389" max="389" width="4.6640625" style="11" bestFit="1" customWidth="1"/>
    <col min="390" max="390" width="9.33203125" style="11" bestFit="1" customWidth="1"/>
    <col min="391" max="391" width="8.88671875" style="10"/>
    <col min="392" max="392" width="9.88671875" style="80" bestFit="1" customWidth="1"/>
    <col min="393" max="393" width="8.88671875" style="10"/>
    <col min="394" max="394" width="7.6640625" style="10" bestFit="1" customWidth="1"/>
    <col min="395" max="16384" width="8.88671875" style="10"/>
  </cols>
  <sheetData>
    <row r="1" spans="1:427" s="94" customFormat="1" ht="43.2" x14ac:dyDescent="0.3">
      <c r="A1" s="39" t="s">
        <v>42</v>
      </c>
      <c r="B1" s="39" t="s">
        <v>44</v>
      </c>
      <c r="C1" s="39" t="s">
        <v>45</v>
      </c>
      <c r="D1" s="39" t="s">
        <v>52</v>
      </c>
      <c r="E1" s="88" t="s">
        <v>46</v>
      </c>
      <c r="F1" s="88" t="s">
        <v>47</v>
      </c>
      <c r="G1" s="88" t="s">
        <v>48</v>
      </c>
      <c r="H1" s="88" t="s">
        <v>49</v>
      </c>
      <c r="I1" s="88" t="s">
        <v>50</v>
      </c>
      <c r="J1" s="88" t="s">
        <v>51</v>
      </c>
      <c r="K1" s="88" t="s">
        <v>180</v>
      </c>
      <c r="L1" s="89" t="s">
        <v>53</v>
      </c>
      <c r="M1" s="39">
        <v>46023</v>
      </c>
      <c r="N1" s="39">
        <f>+M1+1</f>
        <v>46024</v>
      </c>
      <c r="O1" s="39">
        <f t="shared" ref="O1" si="0">+N1+1</f>
        <v>46025</v>
      </c>
      <c r="P1" s="39">
        <f t="shared" ref="P1" si="1">+O1+1</f>
        <v>46026</v>
      </c>
      <c r="Q1" s="39">
        <f t="shared" ref="Q1" si="2">+P1+1</f>
        <v>46027</v>
      </c>
      <c r="R1" s="39">
        <f t="shared" ref="R1" si="3">+Q1+1</f>
        <v>46028</v>
      </c>
      <c r="S1" s="39">
        <f t="shared" ref="S1" si="4">+R1+1</f>
        <v>46029</v>
      </c>
      <c r="T1" s="39">
        <f t="shared" ref="T1" si="5">+S1+1</f>
        <v>46030</v>
      </c>
      <c r="U1" s="39">
        <f t="shared" ref="U1" si="6">+T1+1</f>
        <v>46031</v>
      </c>
      <c r="V1" s="39">
        <f t="shared" ref="V1" si="7">+U1+1</f>
        <v>46032</v>
      </c>
      <c r="W1" s="39">
        <f t="shared" ref="W1" si="8">+V1+1</f>
        <v>46033</v>
      </c>
      <c r="X1" s="39">
        <f t="shared" ref="X1" si="9">+W1+1</f>
        <v>46034</v>
      </c>
      <c r="Y1" s="39">
        <f t="shared" ref="Y1" si="10">+X1+1</f>
        <v>46035</v>
      </c>
      <c r="Z1" s="39">
        <f t="shared" ref="Z1" si="11">+Y1+1</f>
        <v>46036</v>
      </c>
      <c r="AA1" s="39">
        <f t="shared" ref="AA1" si="12">+Z1+1</f>
        <v>46037</v>
      </c>
      <c r="AB1" s="39">
        <f t="shared" ref="AB1" si="13">+AA1+1</f>
        <v>46038</v>
      </c>
      <c r="AC1" s="39">
        <f t="shared" ref="AC1" si="14">+AB1+1</f>
        <v>46039</v>
      </c>
      <c r="AD1" s="39">
        <f t="shared" ref="AD1" si="15">+AC1+1</f>
        <v>46040</v>
      </c>
      <c r="AE1" s="39">
        <f t="shared" ref="AE1" si="16">+AD1+1</f>
        <v>46041</v>
      </c>
      <c r="AF1" s="39">
        <f t="shared" ref="AF1" si="17">+AE1+1</f>
        <v>46042</v>
      </c>
      <c r="AG1" s="39">
        <f t="shared" ref="AG1" si="18">+AF1+1</f>
        <v>46043</v>
      </c>
      <c r="AH1" s="39">
        <f t="shared" ref="AH1" si="19">+AG1+1</f>
        <v>46044</v>
      </c>
      <c r="AI1" s="39">
        <f t="shared" ref="AI1" si="20">+AH1+1</f>
        <v>46045</v>
      </c>
      <c r="AJ1" s="39">
        <f t="shared" ref="AJ1" si="21">+AI1+1</f>
        <v>46046</v>
      </c>
      <c r="AK1" s="39">
        <f t="shared" ref="AK1" si="22">+AJ1+1</f>
        <v>46047</v>
      </c>
      <c r="AL1" s="39">
        <f t="shared" ref="AL1" si="23">+AK1+1</f>
        <v>46048</v>
      </c>
      <c r="AM1" s="39">
        <f t="shared" ref="AM1" si="24">+AL1+1</f>
        <v>46049</v>
      </c>
      <c r="AN1" s="39">
        <f t="shared" ref="AN1" si="25">+AM1+1</f>
        <v>46050</v>
      </c>
      <c r="AO1" s="39">
        <f t="shared" ref="AO1" si="26">+AN1+1</f>
        <v>46051</v>
      </c>
      <c r="AP1" s="39">
        <f t="shared" ref="AP1" si="27">+AO1+1</f>
        <v>46052</v>
      </c>
      <c r="AQ1" s="39">
        <f t="shared" ref="AQ1" si="28">+AP1+1</f>
        <v>46053</v>
      </c>
      <c r="AR1" s="39">
        <f t="shared" ref="AR1" si="29">+AQ1+1</f>
        <v>46054</v>
      </c>
      <c r="AS1" s="39">
        <f t="shared" ref="AS1" si="30">+AR1+1</f>
        <v>46055</v>
      </c>
      <c r="AT1" s="39">
        <f t="shared" ref="AT1" si="31">+AS1+1</f>
        <v>46056</v>
      </c>
      <c r="AU1" s="39">
        <f t="shared" ref="AU1" si="32">+AT1+1</f>
        <v>46057</v>
      </c>
      <c r="AV1" s="39">
        <f t="shared" ref="AV1" si="33">+AU1+1</f>
        <v>46058</v>
      </c>
      <c r="AW1" s="39">
        <f t="shared" ref="AW1" si="34">+AV1+1</f>
        <v>46059</v>
      </c>
      <c r="AX1" s="39">
        <f t="shared" ref="AX1" si="35">+AW1+1</f>
        <v>46060</v>
      </c>
      <c r="AY1" s="39">
        <f t="shared" ref="AY1" si="36">+AX1+1</f>
        <v>46061</v>
      </c>
      <c r="AZ1" s="39">
        <f t="shared" ref="AZ1" si="37">+AY1+1</f>
        <v>46062</v>
      </c>
      <c r="BA1" s="39">
        <f t="shared" ref="BA1" si="38">+AZ1+1</f>
        <v>46063</v>
      </c>
      <c r="BB1" s="39">
        <f t="shared" ref="BB1" si="39">+BA1+1</f>
        <v>46064</v>
      </c>
      <c r="BC1" s="39">
        <f t="shared" ref="BC1" si="40">+BB1+1</f>
        <v>46065</v>
      </c>
      <c r="BD1" s="39">
        <f t="shared" ref="BD1" si="41">+BC1+1</f>
        <v>46066</v>
      </c>
      <c r="BE1" s="39">
        <f t="shared" ref="BE1" si="42">+BD1+1</f>
        <v>46067</v>
      </c>
      <c r="BF1" s="39">
        <f t="shared" ref="BF1" si="43">+BE1+1</f>
        <v>46068</v>
      </c>
      <c r="BG1" s="39">
        <f t="shared" ref="BG1" si="44">+BF1+1</f>
        <v>46069</v>
      </c>
      <c r="BH1" s="39">
        <f t="shared" ref="BH1" si="45">+BG1+1</f>
        <v>46070</v>
      </c>
      <c r="BI1" s="39">
        <f t="shared" ref="BI1" si="46">+BH1+1</f>
        <v>46071</v>
      </c>
      <c r="BJ1" s="39">
        <f t="shared" ref="BJ1" si="47">+BI1+1</f>
        <v>46072</v>
      </c>
      <c r="BK1" s="39">
        <f t="shared" ref="BK1" si="48">+BJ1+1</f>
        <v>46073</v>
      </c>
      <c r="BL1" s="39">
        <f t="shared" ref="BL1" si="49">+BK1+1</f>
        <v>46074</v>
      </c>
      <c r="BM1" s="39">
        <f t="shared" ref="BM1" si="50">+BL1+1</f>
        <v>46075</v>
      </c>
      <c r="BN1" s="39">
        <f t="shared" ref="BN1" si="51">+BM1+1</f>
        <v>46076</v>
      </c>
      <c r="BO1" s="39">
        <f t="shared" ref="BO1" si="52">+BN1+1</f>
        <v>46077</v>
      </c>
      <c r="BP1" s="39">
        <f t="shared" ref="BP1" si="53">+BO1+1</f>
        <v>46078</v>
      </c>
      <c r="BQ1" s="39">
        <f t="shared" ref="BQ1" si="54">+BP1+1</f>
        <v>46079</v>
      </c>
      <c r="BR1" s="39">
        <f t="shared" ref="BR1" si="55">+BQ1+1</f>
        <v>46080</v>
      </c>
      <c r="BS1" s="39">
        <f t="shared" ref="BS1" si="56">+BR1+1</f>
        <v>46081</v>
      </c>
      <c r="BT1" s="39">
        <f t="shared" ref="BT1" si="57">+BS1+1</f>
        <v>46082</v>
      </c>
      <c r="BU1" s="39">
        <f t="shared" ref="BU1" si="58">+BT1+1</f>
        <v>46083</v>
      </c>
      <c r="BV1" s="39">
        <f t="shared" ref="BV1" si="59">+BU1+1</f>
        <v>46084</v>
      </c>
      <c r="BW1" s="39">
        <f t="shared" ref="BW1" si="60">+BV1+1</f>
        <v>46085</v>
      </c>
      <c r="BX1" s="39">
        <f t="shared" ref="BX1" si="61">+BW1+1</f>
        <v>46086</v>
      </c>
      <c r="BY1" s="39">
        <f t="shared" ref="BY1" si="62">+BX1+1</f>
        <v>46087</v>
      </c>
      <c r="BZ1" s="39">
        <f t="shared" ref="BZ1" si="63">+BY1+1</f>
        <v>46088</v>
      </c>
      <c r="CA1" s="39">
        <f t="shared" ref="CA1" si="64">+BZ1+1</f>
        <v>46089</v>
      </c>
      <c r="CB1" s="39">
        <f t="shared" ref="CB1" si="65">+CA1+1</f>
        <v>46090</v>
      </c>
      <c r="CC1" s="39">
        <f t="shared" ref="CC1" si="66">+CB1+1</f>
        <v>46091</v>
      </c>
      <c r="CD1" s="39">
        <f t="shared" ref="CD1" si="67">+CC1+1</f>
        <v>46092</v>
      </c>
      <c r="CE1" s="39">
        <f t="shared" ref="CE1" si="68">+CD1+1</f>
        <v>46093</v>
      </c>
      <c r="CF1" s="39">
        <f t="shared" ref="CF1" si="69">+CE1+1</f>
        <v>46094</v>
      </c>
      <c r="CG1" s="39">
        <f t="shared" ref="CG1" si="70">+CF1+1</f>
        <v>46095</v>
      </c>
      <c r="CH1" s="39">
        <f t="shared" ref="CH1" si="71">+CG1+1</f>
        <v>46096</v>
      </c>
      <c r="CI1" s="39">
        <f t="shared" ref="CI1" si="72">+CH1+1</f>
        <v>46097</v>
      </c>
      <c r="CJ1" s="39">
        <f t="shared" ref="CJ1" si="73">+CI1+1</f>
        <v>46098</v>
      </c>
      <c r="CK1" s="39">
        <f t="shared" ref="CK1" si="74">+CJ1+1</f>
        <v>46099</v>
      </c>
      <c r="CL1" s="39">
        <f t="shared" ref="CL1" si="75">+CK1+1</f>
        <v>46100</v>
      </c>
      <c r="CM1" s="39">
        <f t="shared" ref="CM1" si="76">+CL1+1</f>
        <v>46101</v>
      </c>
      <c r="CN1" s="39">
        <f t="shared" ref="CN1" si="77">+CM1+1</f>
        <v>46102</v>
      </c>
      <c r="CO1" s="39">
        <f t="shared" ref="CO1" si="78">+CN1+1</f>
        <v>46103</v>
      </c>
      <c r="CP1" s="39">
        <f t="shared" ref="CP1" si="79">+CO1+1</f>
        <v>46104</v>
      </c>
      <c r="CQ1" s="39">
        <f t="shared" ref="CQ1" si="80">+CP1+1</f>
        <v>46105</v>
      </c>
      <c r="CR1" s="39">
        <f t="shared" ref="CR1" si="81">+CQ1+1</f>
        <v>46106</v>
      </c>
      <c r="CS1" s="39">
        <f t="shared" ref="CS1" si="82">+CR1+1</f>
        <v>46107</v>
      </c>
      <c r="CT1" s="39">
        <f t="shared" ref="CT1" si="83">+CS1+1</f>
        <v>46108</v>
      </c>
      <c r="CU1" s="39">
        <f t="shared" ref="CU1" si="84">+CT1+1</f>
        <v>46109</v>
      </c>
      <c r="CV1" s="39">
        <f t="shared" ref="CV1" si="85">+CU1+1</f>
        <v>46110</v>
      </c>
      <c r="CW1" s="39">
        <f t="shared" ref="CW1" si="86">+CV1+1</f>
        <v>46111</v>
      </c>
      <c r="CX1" s="39">
        <f t="shared" ref="CX1" si="87">+CW1+1</f>
        <v>46112</v>
      </c>
      <c r="CY1" s="39">
        <f t="shared" ref="CY1" si="88">+CX1+1</f>
        <v>46113</v>
      </c>
      <c r="CZ1" s="39">
        <f t="shared" ref="CZ1" si="89">+CY1+1</f>
        <v>46114</v>
      </c>
      <c r="DA1" s="39">
        <f>+CZ1+1</f>
        <v>46115</v>
      </c>
      <c r="DB1" s="39">
        <f>+DA1+1</f>
        <v>46116</v>
      </c>
      <c r="DC1" s="39">
        <f t="shared" ref="DC1:FN1" si="90">+DB1+1</f>
        <v>46117</v>
      </c>
      <c r="DD1" s="39">
        <f t="shared" si="90"/>
        <v>46118</v>
      </c>
      <c r="DE1" s="39">
        <f t="shared" si="90"/>
        <v>46119</v>
      </c>
      <c r="DF1" s="39">
        <f t="shared" si="90"/>
        <v>46120</v>
      </c>
      <c r="DG1" s="39">
        <f t="shared" si="90"/>
        <v>46121</v>
      </c>
      <c r="DH1" s="39">
        <f t="shared" si="90"/>
        <v>46122</v>
      </c>
      <c r="DI1" s="39">
        <f t="shared" si="90"/>
        <v>46123</v>
      </c>
      <c r="DJ1" s="39">
        <f t="shared" si="90"/>
        <v>46124</v>
      </c>
      <c r="DK1" s="39">
        <f t="shared" si="90"/>
        <v>46125</v>
      </c>
      <c r="DL1" s="39">
        <f t="shared" si="90"/>
        <v>46126</v>
      </c>
      <c r="DM1" s="39">
        <f t="shared" si="90"/>
        <v>46127</v>
      </c>
      <c r="DN1" s="39">
        <f t="shared" si="90"/>
        <v>46128</v>
      </c>
      <c r="DO1" s="39">
        <f t="shared" si="90"/>
        <v>46129</v>
      </c>
      <c r="DP1" s="39">
        <f t="shared" si="90"/>
        <v>46130</v>
      </c>
      <c r="DQ1" s="39">
        <f t="shared" si="90"/>
        <v>46131</v>
      </c>
      <c r="DR1" s="39">
        <f t="shared" si="90"/>
        <v>46132</v>
      </c>
      <c r="DS1" s="39">
        <f t="shared" si="90"/>
        <v>46133</v>
      </c>
      <c r="DT1" s="39">
        <f t="shared" si="90"/>
        <v>46134</v>
      </c>
      <c r="DU1" s="39">
        <f t="shared" si="90"/>
        <v>46135</v>
      </c>
      <c r="DV1" s="39">
        <f t="shared" si="90"/>
        <v>46136</v>
      </c>
      <c r="DW1" s="39">
        <f t="shared" si="90"/>
        <v>46137</v>
      </c>
      <c r="DX1" s="39">
        <f t="shared" si="90"/>
        <v>46138</v>
      </c>
      <c r="DY1" s="39">
        <f t="shared" si="90"/>
        <v>46139</v>
      </c>
      <c r="DZ1" s="39">
        <f t="shared" si="90"/>
        <v>46140</v>
      </c>
      <c r="EA1" s="39">
        <f t="shared" si="90"/>
        <v>46141</v>
      </c>
      <c r="EB1" s="39">
        <f t="shared" si="90"/>
        <v>46142</v>
      </c>
      <c r="EC1" s="39">
        <f t="shared" si="90"/>
        <v>46143</v>
      </c>
      <c r="ED1" s="39">
        <f t="shared" si="90"/>
        <v>46144</v>
      </c>
      <c r="EE1" s="39">
        <f t="shared" si="90"/>
        <v>46145</v>
      </c>
      <c r="EF1" s="39">
        <f t="shared" si="90"/>
        <v>46146</v>
      </c>
      <c r="EG1" s="39">
        <f t="shared" si="90"/>
        <v>46147</v>
      </c>
      <c r="EH1" s="39">
        <f t="shared" si="90"/>
        <v>46148</v>
      </c>
      <c r="EI1" s="39">
        <f t="shared" si="90"/>
        <v>46149</v>
      </c>
      <c r="EJ1" s="39">
        <f t="shared" si="90"/>
        <v>46150</v>
      </c>
      <c r="EK1" s="39">
        <f t="shared" si="90"/>
        <v>46151</v>
      </c>
      <c r="EL1" s="39">
        <f t="shared" si="90"/>
        <v>46152</v>
      </c>
      <c r="EM1" s="39">
        <f t="shared" si="90"/>
        <v>46153</v>
      </c>
      <c r="EN1" s="39">
        <f t="shared" si="90"/>
        <v>46154</v>
      </c>
      <c r="EO1" s="39">
        <f t="shared" si="90"/>
        <v>46155</v>
      </c>
      <c r="EP1" s="39">
        <f t="shared" si="90"/>
        <v>46156</v>
      </c>
      <c r="EQ1" s="39">
        <f t="shared" si="90"/>
        <v>46157</v>
      </c>
      <c r="ER1" s="39">
        <f t="shared" si="90"/>
        <v>46158</v>
      </c>
      <c r="ES1" s="39">
        <f t="shared" si="90"/>
        <v>46159</v>
      </c>
      <c r="ET1" s="39">
        <f t="shared" si="90"/>
        <v>46160</v>
      </c>
      <c r="EU1" s="39">
        <f t="shared" si="90"/>
        <v>46161</v>
      </c>
      <c r="EV1" s="39">
        <f t="shared" si="90"/>
        <v>46162</v>
      </c>
      <c r="EW1" s="39">
        <f t="shared" si="90"/>
        <v>46163</v>
      </c>
      <c r="EX1" s="39">
        <f t="shared" si="90"/>
        <v>46164</v>
      </c>
      <c r="EY1" s="39">
        <f t="shared" si="90"/>
        <v>46165</v>
      </c>
      <c r="EZ1" s="39">
        <f t="shared" si="90"/>
        <v>46166</v>
      </c>
      <c r="FA1" s="39">
        <f t="shared" si="90"/>
        <v>46167</v>
      </c>
      <c r="FB1" s="39">
        <f t="shared" si="90"/>
        <v>46168</v>
      </c>
      <c r="FC1" s="39">
        <f t="shared" si="90"/>
        <v>46169</v>
      </c>
      <c r="FD1" s="39">
        <f t="shared" si="90"/>
        <v>46170</v>
      </c>
      <c r="FE1" s="39">
        <f t="shared" si="90"/>
        <v>46171</v>
      </c>
      <c r="FF1" s="39">
        <f t="shared" si="90"/>
        <v>46172</v>
      </c>
      <c r="FG1" s="39">
        <f t="shared" si="90"/>
        <v>46173</v>
      </c>
      <c r="FH1" s="39">
        <f t="shared" si="90"/>
        <v>46174</v>
      </c>
      <c r="FI1" s="39">
        <f t="shared" si="90"/>
        <v>46175</v>
      </c>
      <c r="FJ1" s="39">
        <f t="shared" si="90"/>
        <v>46176</v>
      </c>
      <c r="FK1" s="39">
        <f t="shared" si="90"/>
        <v>46177</v>
      </c>
      <c r="FL1" s="39">
        <f t="shared" si="90"/>
        <v>46178</v>
      </c>
      <c r="FM1" s="39">
        <f t="shared" si="90"/>
        <v>46179</v>
      </c>
      <c r="FN1" s="39">
        <f t="shared" si="90"/>
        <v>46180</v>
      </c>
      <c r="FO1" s="39">
        <f t="shared" ref="FO1:HZ1" si="91">+FN1+1</f>
        <v>46181</v>
      </c>
      <c r="FP1" s="39">
        <f t="shared" si="91"/>
        <v>46182</v>
      </c>
      <c r="FQ1" s="39">
        <f t="shared" si="91"/>
        <v>46183</v>
      </c>
      <c r="FR1" s="39">
        <f t="shared" si="91"/>
        <v>46184</v>
      </c>
      <c r="FS1" s="39">
        <f t="shared" si="91"/>
        <v>46185</v>
      </c>
      <c r="FT1" s="39">
        <f t="shared" si="91"/>
        <v>46186</v>
      </c>
      <c r="FU1" s="39">
        <f t="shared" si="91"/>
        <v>46187</v>
      </c>
      <c r="FV1" s="39">
        <f t="shared" si="91"/>
        <v>46188</v>
      </c>
      <c r="FW1" s="39">
        <f t="shared" si="91"/>
        <v>46189</v>
      </c>
      <c r="FX1" s="39">
        <f t="shared" si="91"/>
        <v>46190</v>
      </c>
      <c r="FY1" s="39">
        <f t="shared" si="91"/>
        <v>46191</v>
      </c>
      <c r="FZ1" s="39">
        <f t="shared" si="91"/>
        <v>46192</v>
      </c>
      <c r="GA1" s="39">
        <f t="shared" si="91"/>
        <v>46193</v>
      </c>
      <c r="GB1" s="39">
        <f t="shared" si="91"/>
        <v>46194</v>
      </c>
      <c r="GC1" s="39">
        <f t="shared" si="91"/>
        <v>46195</v>
      </c>
      <c r="GD1" s="39">
        <f t="shared" si="91"/>
        <v>46196</v>
      </c>
      <c r="GE1" s="39">
        <f t="shared" si="91"/>
        <v>46197</v>
      </c>
      <c r="GF1" s="39">
        <f t="shared" si="91"/>
        <v>46198</v>
      </c>
      <c r="GG1" s="39">
        <f t="shared" si="91"/>
        <v>46199</v>
      </c>
      <c r="GH1" s="39">
        <f t="shared" si="91"/>
        <v>46200</v>
      </c>
      <c r="GI1" s="39">
        <f t="shared" si="91"/>
        <v>46201</v>
      </c>
      <c r="GJ1" s="39">
        <f t="shared" si="91"/>
        <v>46202</v>
      </c>
      <c r="GK1" s="39">
        <f t="shared" si="91"/>
        <v>46203</v>
      </c>
      <c r="GL1" s="39">
        <f t="shared" si="91"/>
        <v>46204</v>
      </c>
      <c r="GM1" s="39">
        <f t="shared" si="91"/>
        <v>46205</v>
      </c>
      <c r="GN1" s="39">
        <f t="shared" si="91"/>
        <v>46206</v>
      </c>
      <c r="GO1" s="39">
        <f t="shared" si="91"/>
        <v>46207</v>
      </c>
      <c r="GP1" s="39">
        <f t="shared" si="91"/>
        <v>46208</v>
      </c>
      <c r="GQ1" s="39">
        <f t="shared" si="91"/>
        <v>46209</v>
      </c>
      <c r="GR1" s="39">
        <f t="shared" si="91"/>
        <v>46210</v>
      </c>
      <c r="GS1" s="39">
        <f t="shared" si="91"/>
        <v>46211</v>
      </c>
      <c r="GT1" s="39">
        <f t="shared" si="91"/>
        <v>46212</v>
      </c>
      <c r="GU1" s="39">
        <f t="shared" si="91"/>
        <v>46213</v>
      </c>
      <c r="GV1" s="39">
        <f t="shared" si="91"/>
        <v>46214</v>
      </c>
      <c r="GW1" s="39">
        <f t="shared" si="91"/>
        <v>46215</v>
      </c>
      <c r="GX1" s="39">
        <f t="shared" si="91"/>
        <v>46216</v>
      </c>
      <c r="GY1" s="39">
        <f t="shared" si="91"/>
        <v>46217</v>
      </c>
      <c r="GZ1" s="39">
        <f t="shared" si="91"/>
        <v>46218</v>
      </c>
      <c r="HA1" s="39">
        <f t="shared" si="91"/>
        <v>46219</v>
      </c>
      <c r="HB1" s="39">
        <f t="shared" si="91"/>
        <v>46220</v>
      </c>
      <c r="HC1" s="39">
        <f t="shared" si="91"/>
        <v>46221</v>
      </c>
      <c r="HD1" s="39">
        <f t="shared" si="91"/>
        <v>46222</v>
      </c>
      <c r="HE1" s="39">
        <f t="shared" si="91"/>
        <v>46223</v>
      </c>
      <c r="HF1" s="39">
        <f t="shared" si="91"/>
        <v>46224</v>
      </c>
      <c r="HG1" s="39">
        <f t="shared" si="91"/>
        <v>46225</v>
      </c>
      <c r="HH1" s="39">
        <f t="shared" si="91"/>
        <v>46226</v>
      </c>
      <c r="HI1" s="39">
        <f t="shared" si="91"/>
        <v>46227</v>
      </c>
      <c r="HJ1" s="39">
        <f t="shared" si="91"/>
        <v>46228</v>
      </c>
      <c r="HK1" s="39">
        <f t="shared" si="91"/>
        <v>46229</v>
      </c>
      <c r="HL1" s="39">
        <f t="shared" si="91"/>
        <v>46230</v>
      </c>
      <c r="HM1" s="39">
        <f t="shared" si="91"/>
        <v>46231</v>
      </c>
      <c r="HN1" s="39">
        <f t="shared" si="91"/>
        <v>46232</v>
      </c>
      <c r="HO1" s="39">
        <f t="shared" si="91"/>
        <v>46233</v>
      </c>
      <c r="HP1" s="39">
        <f t="shared" si="91"/>
        <v>46234</v>
      </c>
      <c r="HQ1" s="39">
        <f t="shared" si="91"/>
        <v>46235</v>
      </c>
      <c r="HR1" s="39">
        <f t="shared" si="91"/>
        <v>46236</v>
      </c>
      <c r="HS1" s="39">
        <f t="shared" si="91"/>
        <v>46237</v>
      </c>
      <c r="HT1" s="39">
        <f t="shared" si="91"/>
        <v>46238</v>
      </c>
      <c r="HU1" s="39">
        <f t="shared" si="91"/>
        <v>46239</v>
      </c>
      <c r="HV1" s="39">
        <f t="shared" si="91"/>
        <v>46240</v>
      </c>
      <c r="HW1" s="39">
        <f t="shared" si="91"/>
        <v>46241</v>
      </c>
      <c r="HX1" s="39">
        <f t="shared" si="91"/>
        <v>46242</v>
      </c>
      <c r="HY1" s="39">
        <f t="shared" si="91"/>
        <v>46243</v>
      </c>
      <c r="HZ1" s="39">
        <f t="shared" si="91"/>
        <v>46244</v>
      </c>
      <c r="IA1" s="39">
        <f t="shared" ref="IA1:KL1" si="92">+HZ1+1</f>
        <v>46245</v>
      </c>
      <c r="IB1" s="39">
        <f t="shared" si="92"/>
        <v>46246</v>
      </c>
      <c r="IC1" s="39">
        <f t="shared" si="92"/>
        <v>46247</v>
      </c>
      <c r="ID1" s="39">
        <f t="shared" si="92"/>
        <v>46248</v>
      </c>
      <c r="IE1" s="39">
        <f t="shared" si="92"/>
        <v>46249</v>
      </c>
      <c r="IF1" s="39">
        <f t="shared" si="92"/>
        <v>46250</v>
      </c>
      <c r="IG1" s="39">
        <f t="shared" si="92"/>
        <v>46251</v>
      </c>
      <c r="IH1" s="39">
        <f t="shared" si="92"/>
        <v>46252</v>
      </c>
      <c r="II1" s="39">
        <f t="shared" si="92"/>
        <v>46253</v>
      </c>
      <c r="IJ1" s="39">
        <f t="shared" si="92"/>
        <v>46254</v>
      </c>
      <c r="IK1" s="39">
        <f t="shared" si="92"/>
        <v>46255</v>
      </c>
      <c r="IL1" s="39">
        <f t="shared" si="92"/>
        <v>46256</v>
      </c>
      <c r="IM1" s="39">
        <f t="shared" si="92"/>
        <v>46257</v>
      </c>
      <c r="IN1" s="39">
        <f t="shared" si="92"/>
        <v>46258</v>
      </c>
      <c r="IO1" s="39">
        <f t="shared" si="92"/>
        <v>46259</v>
      </c>
      <c r="IP1" s="39">
        <f t="shared" si="92"/>
        <v>46260</v>
      </c>
      <c r="IQ1" s="39">
        <f t="shared" si="92"/>
        <v>46261</v>
      </c>
      <c r="IR1" s="39">
        <f t="shared" si="92"/>
        <v>46262</v>
      </c>
      <c r="IS1" s="39">
        <f t="shared" si="92"/>
        <v>46263</v>
      </c>
      <c r="IT1" s="39">
        <f t="shared" si="92"/>
        <v>46264</v>
      </c>
      <c r="IU1" s="39">
        <f t="shared" si="92"/>
        <v>46265</v>
      </c>
      <c r="IV1" s="39">
        <f t="shared" si="92"/>
        <v>46266</v>
      </c>
      <c r="IW1" s="39">
        <f t="shared" si="92"/>
        <v>46267</v>
      </c>
      <c r="IX1" s="39">
        <f t="shared" si="92"/>
        <v>46268</v>
      </c>
      <c r="IY1" s="39">
        <f t="shared" si="92"/>
        <v>46269</v>
      </c>
      <c r="IZ1" s="39">
        <f t="shared" si="92"/>
        <v>46270</v>
      </c>
      <c r="JA1" s="39">
        <f t="shared" si="92"/>
        <v>46271</v>
      </c>
      <c r="JB1" s="39">
        <f t="shared" si="92"/>
        <v>46272</v>
      </c>
      <c r="JC1" s="39">
        <f t="shared" si="92"/>
        <v>46273</v>
      </c>
      <c r="JD1" s="39">
        <f t="shared" si="92"/>
        <v>46274</v>
      </c>
      <c r="JE1" s="39">
        <f t="shared" si="92"/>
        <v>46275</v>
      </c>
      <c r="JF1" s="39">
        <f t="shared" si="92"/>
        <v>46276</v>
      </c>
      <c r="JG1" s="39">
        <f t="shared" si="92"/>
        <v>46277</v>
      </c>
      <c r="JH1" s="39">
        <f t="shared" si="92"/>
        <v>46278</v>
      </c>
      <c r="JI1" s="39">
        <f t="shared" si="92"/>
        <v>46279</v>
      </c>
      <c r="JJ1" s="39">
        <f t="shared" si="92"/>
        <v>46280</v>
      </c>
      <c r="JK1" s="39">
        <f t="shared" si="92"/>
        <v>46281</v>
      </c>
      <c r="JL1" s="39">
        <f t="shared" si="92"/>
        <v>46282</v>
      </c>
      <c r="JM1" s="39">
        <f t="shared" si="92"/>
        <v>46283</v>
      </c>
      <c r="JN1" s="39">
        <f t="shared" si="92"/>
        <v>46284</v>
      </c>
      <c r="JO1" s="39">
        <f t="shared" si="92"/>
        <v>46285</v>
      </c>
      <c r="JP1" s="39">
        <f t="shared" si="92"/>
        <v>46286</v>
      </c>
      <c r="JQ1" s="39">
        <f t="shared" si="92"/>
        <v>46287</v>
      </c>
      <c r="JR1" s="39">
        <f t="shared" si="92"/>
        <v>46288</v>
      </c>
      <c r="JS1" s="39">
        <f t="shared" si="92"/>
        <v>46289</v>
      </c>
      <c r="JT1" s="39">
        <f t="shared" si="92"/>
        <v>46290</v>
      </c>
      <c r="JU1" s="39">
        <f t="shared" si="92"/>
        <v>46291</v>
      </c>
      <c r="JV1" s="39">
        <f t="shared" si="92"/>
        <v>46292</v>
      </c>
      <c r="JW1" s="39">
        <f t="shared" si="92"/>
        <v>46293</v>
      </c>
      <c r="JX1" s="39">
        <f t="shared" si="92"/>
        <v>46294</v>
      </c>
      <c r="JY1" s="39">
        <f t="shared" si="92"/>
        <v>46295</v>
      </c>
      <c r="JZ1" s="39">
        <f t="shared" si="92"/>
        <v>46296</v>
      </c>
      <c r="KA1" s="39">
        <f t="shared" si="92"/>
        <v>46297</v>
      </c>
      <c r="KB1" s="39">
        <f t="shared" si="92"/>
        <v>46298</v>
      </c>
      <c r="KC1" s="39">
        <f t="shared" si="92"/>
        <v>46299</v>
      </c>
      <c r="KD1" s="39">
        <f t="shared" si="92"/>
        <v>46300</v>
      </c>
      <c r="KE1" s="39">
        <f t="shared" si="92"/>
        <v>46301</v>
      </c>
      <c r="KF1" s="39">
        <f t="shared" si="92"/>
        <v>46302</v>
      </c>
      <c r="KG1" s="39">
        <f t="shared" si="92"/>
        <v>46303</v>
      </c>
      <c r="KH1" s="39">
        <f t="shared" si="92"/>
        <v>46304</v>
      </c>
      <c r="KI1" s="39">
        <f t="shared" si="92"/>
        <v>46305</v>
      </c>
      <c r="KJ1" s="39">
        <f t="shared" si="92"/>
        <v>46306</v>
      </c>
      <c r="KK1" s="39">
        <f t="shared" si="92"/>
        <v>46307</v>
      </c>
      <c r="KL1" s="39">
        <f t="shared" si="92"/>
        <v>46308</v>
      </c>
      <c r="KM1" s="39">
        <f t="shared" ref="KM1:MX1" si="93">+KL1+1</f>
        <v>46309</v>
      </c>
      <c r="KN1" s="39">
        <f t="shared" si="93"/>
        <v>46310</v>
      </c>
      <c r="KO1" s="39">
        <f t="shared" si="93"/>
        <v>46311</v>
      </c>
      <c r="KP1" s="39">
        <f t="shared" si="93"/>
        <v>46312</v>
      </c>
      <c r="KQ1" s="39">
        <f t="shared" si="93"/>
        <v>46313</v>
      </c>
      <c r="KR1" s="39">
        <f t="shared" si="93"/>
        <v>46314</v>
      </c>
      <c r="KS1" s="39">
        <f t="shared" si="93"/>
        <v>46315</v>
      </c>
      <c r="KT1" s="39">
        <f t="shared" si="93"/>
        <v>46316</v>
      </c>
      <c r="KU1" s="39">
        <f t="shared" si="93"/>
        <v>46317</v>
      </c>
      <c r="KV1" s="39">
        <f t="shared" si="93"/>
        <v>46318</v>
      </c>
      <c r="KW1" s="39">
        <f t="shared" si="93"/>
        <v>46319</v>
      </c>
      <c r="KX1" s="39">
        <f t="shared" si="93"/>
        <v>46320</v>
      </c>
      <c r="KY1" s="39">
        <f t="shared" si="93"/>
        <v>46321</v>
      </c>
      <c r="KZ1" s="39">
        <f t="shared" si="93"/>
        <v>46322</v>
      </c>
      <c r="LA1" s="39">
        <f t="shared" si="93"/>
        <v>46323</v>
      </c>
      <c r="LB1" s="39">
        <f t="shared" si="93"/>
        <v>46324</v>
      </c>
      <c r="LC1" s="39">
        <f t="shared" si="93"/>
        <v>46325</v>
      </c>
      <c r="LD1" s="39">
        <f t="shared" si="93"/>
        <v>46326</v>
      </c>
      <c r="LE1" s="39">
        <f t="shared" si="93"/>
        <v>46327</v>
      </c>
      <c r="LF1" s="39">
        <f t="shared" si="93"/>
        <v>46328</v>
      </c>
      <c r="LG1" s="39">
        <f t="shared" si="93"/>
        <v>46329</v>
      </c>
      <c r="LH1" s="39">
        <f t="shared" si="93"/>
        <v>46330</v>
      </c>
      <c r="LI1" s="39">
        <f t="shared" si="93"/>
        <v>46331</v>
      </c>
      <c r="LJ1" s="39">
        <f t="shared" si="93"/>
        <v>46332</v>
      </c>
      <c r="LK1" s="39">
        <f t="shared" si="93"/>
        <v>46333</v>
      </c>
      <c r="LL1" s="39">
        <f t="shared" si="93"/>
        <v>46334</v>
      </c>
      <c r="LM1" s="39">
        <f t="shared" si="93"/>
        <v>46335</v>
      </c>
      <c r="LN1" s="39">
        <f t="shared" si="93"/>
        <v>46336</v>
      </c>
      <c r="LO1" s="39">
        <f t="shared" si="93"/>
        <v>46337</v>
      </c>
      <c r="LP1" s="39">
        <f t="shared" si="93"/>
        <v>46338</v>
      </c>
      <c r="LQ1" s="39">
        <f t="shared" si="93"/>
        <v>46339</v>
      </c>
      <c r="LR1" s="39">
        <f t="shared" si="93"/>
        <v>46340</v>
      </c>
      <c r="LS1" s="39">
        <f t="shared" si="93"/>
        <v>46341</v>
      </c>
      <c r="LT1" s="39">
        <f t="shared" si="93"/>
        <v>46342</v>
      </c>
      <c r="LU1" s="39">
        <f t="shared" si="93"/>
        <v>46343</v>
      </c>
      <c r="LV1" s="39">
        <f t="shared" si="93"/>
        <v>46344</v>
      </c>
      <c r="LW1" s="39">
        <f t="shared" si="93"/>
        <v>46345</v>
      </c>
      <c r="LX1" s="39">
        <f t="shared" si="93"/>
        <v>46346</v>
      </c>
      <c r="LY1" s="39">
        <f t="shared" si="93"/>
        <v>46347</v>
      </c>
      <c r="LZ1" s="39">
        <f t="shared" si="93"/>
        <v>46348</v>
      </c>
      <c r="MA1" s="39">
        <f t="shared" si="93"/>
        <v>46349</v>
      </c>
      <c r="MB1" s="39">
        <f t="shared" si="93"/>
        <v>46350</v>
      </c>
      <c r="MC1" s="39">
        <f t="shared" si="93"/>
        <v>46351</v>
      </c>
      <c r="MD1" s="39">
        <f t="shared" si="93"/>
        <v>46352</v>
      </c>
      <c r="ME1" s="39">
        <f t="shared" si="93"/>
        <v>46353</v>
      </c>
      <c r="MF1" s="39">
        <f t="shared" si="93"/>
        <v>46354</v>
      </c>
      <c r="MG1" s="39">
        <f t="shared" si="93"/>
        <v>46355</v>
      </c>
      <c r="MH1" s="39">
        <f t="shared" si="93"/>
        <v>46356</v>
      </c>
      <c r="MI1" s="39">
        <f t="shared" si="93"/>
        <v>46357</v>
      </c>
      <c r="MJ1" s="39">
        <f t="shared" si="93"/>
        <v>46358</v>
      </c>
      <c r="MK1" s="39">
        <f t="shared" si="93"/>
        <v>46359</v>
      </c>
      <c r="ML1" s="39">
        <f t="shared" si="93"/>
        <v>46360</v>
      </c>
      <c r="MM1" s="39">
        <f t="shared" si="93"/>
        <v>46361</v>
      </c>
      <c r="MN1" s="39">
        <f t="shared" si="93"/>
        <v>46362</v>
      </c>
      <c r="MO1" s="39">
        <f t="shared" si="93"/>
        <v>46363</v>
      </c>
      <c r="MP1" s="39">
        <f t="shared" si="93"/>
        <v>46364</v>
      </c>
      <c r="MQ1" s="39">
        <f t="shared" si="93"/>
        <v>46365</v>
      </c>
      <c r="MR1" s="39">
        <f t="shared" si="93"/>
        <v>46366</v>
      </c>
      <c r="MS1" s="39">
        <f t="shared" si="93"/>
        <v>46367</v>
      </c>
      <c r="MT1" s="39">
        <f t="shared" si="93"/>
        <v>46368</v>
      </c>
      <c r="MU1" s="39">
        <f t="shared" si="93"/>
        <v>46369</v>
      </c>
      <c r="MV1" s="39">
        <f t="shared" si="93"/>
        <v>46370</v>
      </c>
      <c r="MW1" s="39">
        <f t="shared" si="93"/>
        <v>46371</v>
      </c>
      <c r="MX1" s="39">
        <f t="shared" si="93"/>
        <v>46372</v>
      </c>
      <c r="MY1" s="39">
        <f t="shared" ref="MY1:NM1" si="94">+MX1+1</f>
        <v>46373</v>
      </c>
      <c r="MZ1" s="39">
        <f t="shared" si="94"/>
        <v>46374</v>
      </c>
      <c r="NA1" s="39">
        <f t="shared" si="94"/>
        <v>46375</v>
      </c>
      <c r="NB1" s="39">
        <f t="shared" si="94"/>
        <v>46376</v>
      </c>
      <c r="NC1" s="39">
        <f t="shared" si="94"/>
        <v>46377</v>
      </c>
      <c r="ND1" s="39">
        <f t="shared" si="94"/>
        <v>46378</v>
      </c>
      <c r="NE1" s="39">
        <f t="shared" si="94"/>
        <v>46379</v>
      </c>
      <c r="NF1" s="39">
        <f t="shared" si="94"/>
        <v>46380</v>
      </c>
      <c r="NG1" s="39">
        <f t="shared" si="94"/>
        <v>46381</v>
      </c>
      <c r="NH1" s="39">
        <f t="shared" si="94"/>
        <v>46382</v>
      </c>
      <c r="NI1" s="39">
        <f t="shared" si="94"/>
        <v>46383</v>
      </c>
      <c r="NJ1" s="39">
        <f t="shared" si="94"/>
        <v>46384</v>
      </c>
      <c r="NK1" s="39">
        <f t="shared" si="94"/>
        <v>46385</v>
      </c>
      <c r="NL1" s="39">
        <f t="shared" si="94"/>
        <v>46386</v>
      </c>
      <c r="NM1" s="39">
        <f t="shared" si="94"/>
        <v>46387</v>
      </c>
      <c r="NN1" s="39" t="s">
        <v>257</v>
      </c>
      <c r="NO1" s="39" t="s">
        <v>258</v>
      </c>
      <c r="NP1" s="90" t="s">
        <v>92</v>
      </c>
      <c r="NQ1" s="90" t="s">
        <v>93</v>
      </c>
      <c r="NR1" s="91" t="s">
        <v>94</v>
      </c>
      <c r="NS1" s="91" t="s">
        <v>95</v>
      </c>
      <c r="NT1" s="91" t="s">
        <v>96</v>
      </c>
      <c r="NU1" s="91" t="s">
        <v>155</v>
      </c>
      <c r="NV1" s="91" t="s">
        <v>156</v>
      </c>
      <c r="NW1" s="91" t="s">
        <v>157</v>
      </c>
      <c r="NX1" s="91" t="s">
        <v>158</v>
      </c>
      <c r="NY1" s="91" t="s">
        <v>159</v>
      </c>
      <c r="NZ1" s="39" t="s">
        <v>83</v>
      </c>
      <c r="OA1" s="92"/>
      <c r="OB1" s="93"/>
      <c r="OC1" s="92"/>
      <c r="OD1" s="92"/>
      <c r="OE1" s="92"/>
      <c r="OF1" s="92"/>
      <c r="OG1" s="92"/>
      <c r="OH1" s="92"/>
      <c r="OI1" s="92"/>
      <c r="OJ1" s="92"/>
      <c r="OK1" s="92"/>
      <c r="OL1" s="92"/>
      <c r="OM1" s="92"/>
      <c r="ON1" s="92"/>
      <c r="OO1" s="92"/>
      <c r="OP1" s="92"/>
      <c r="OQ1" s="92"/>
      <c r="OR1" s="92"/>
      <c r="OS1" s="92"/>
      <c r="OT1" s="92"/>
      <c r="OU1" s="92"/>
      <c r="OV1" s="92"/>
      <c r="OW1" s="92"/>
      <c r="OX1" s="92"/>
      <c r="OY1" s="92"/>
      <c r="OZ1" s="92"/>
      <c r="PA1" s="92"/>
      <c r="PB1" s="92"/>
      <c r="PC1" s="92"/>
      <c r="PD1" s="92"/>
      <c r="PE1" s="92"/>
      <c r="PF1" s="92"/>
      <c r="PG1" s="92"/>
      <c r="PH1" s="92"/>
      <c r="PI1" s="92"/>
      <c r="PJ1" s="92"/>
      <c r="PK1" s="92"/>
    </row>
    <row r="2" spans="1:427" s="3" customFormat="1" x14ac:dyDescent="0.3">
      <c r="A2" s="1" t="s">
        <v>270</v>
      </c>
      <c r="B2" s="1" t="s">
        <v>271</v>
      </c>
      <c r="C2" s="1" t="s">
        <v>272</v>
      </c>
      <c r="D2" s="1" t="s">
        <v>12</v>
      </c>
      <c r="E2" s="73"/>
      <c r="F2" s="73"/>
      <c r="G2" s="73"/>
      <c r="H2" s="73">
        <f>SUM(M2:NM2)</f>
        <v>312.10000000000002</v>
      </c>
      <c r="I2" s="74">
        <f>+ED2+EE2+EF2+EH2+EI2+EJ2+EL2+EY2+FQ2+FR2+FS2+FV2+FX2+FZ2+GB2+GC2+GD2+GE2+GG2+GL2+GM2+GN2+GO2+GR2+GS2+GT2+GV2+GX2+GY2+HA2+HB2+HC2+HD2+HE2+HG2+HH2+HI2+HJ2+HK2+HL2+HM2+HN2+HO2+HF2+HR2+HS2+HT2+HU2+HV2+HW2+HX2+HY2+HZ2+IA2+IB2+IC2+ID2+IE2+IF2+IG2+IH2+II2+IJ2+IK2+IM2+IN2+IO2+IP2+IQ2+IR2+IT2+IU2</f>
        <v>233.1</v>
      </c>
      <c r="J2" s="74">
        <f>+GA2+GH2+GP2+GU2+GW2+GZ2+HP2+HQ2+IL2+IS2</f>
        <v>67</v>
      </c>
      <c r="K2" s="74">
        <f>+GQ2</f>
        <v>12</v>
      </c>
      <c r="L2" s="77">
        <f>+H2-I2-J2-K2</f>
        <v>2.8421709430404007E-14</v>
      </c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/>
      <c r="CR2" s="75"/>
      <c r="CS2" s="75"/>
      <c r="CT2" s="75"/>
      <c r="CU2" s="75"/>
      <c r="CV2" s="75"/>
      <c r="CW2" s="75"/>
      <c r="CX2" s="75"/>
      <c r="CY2" s="75"/>
      <c r="CZ2" s="75"/>
      <c r="DA2" s="75"/>
      <c r="DB2" s="75"/>
      <c r="DC2" s="75"/>
      <c r="DD2" s="75"/>
      <c r="DE2" s="75"/>
      <c r="DF2" s="75"/>
      <c r="DG2" s="75"/>
      <c r="DH2" s="75"/>
      <c r="DI2" s="75"/>
      <c r="DJ2" s="75"/>
      <c r="DK2" s="75"/>
      <c r="DL2" s="75"/>
      <c r="DM2" s="75"/>
      <c r="DN2" s="75"/>
      <c r="DO2" s="75"/>
      <c r="DP2" s="75"/>
      <c r="DQ2" s="75"/>
      <c r="DR2" s="75"/>
      <c r="DS2" s="75"/>
      <c r="DT2" s="75"/>
      <c r="DU2" s="75"/>
      <c r="DV2" s="75"/>
      <c r="DW2" s="75"/>
      <c r="DX2" s="75"/>
      <c r="DY2" s="75"/>
      <c r="DZ2" s="75"/>
      <c r="EA2" s="75"/>
      <c r="EB2" s="75"/>
      <c r="EC2" s="75"/>
      <c r="ED2" s="75">
        <v>2.5</v>
      </c>
      <c r="EE2" s="75">
        <v>1.8</v>
      </c>
      <c r="EF2" s="75">
        <v>1.5</v>
      </c>
      <c r="EG2" s="75"/>
      <c r="EH2" s="75">
        <v>4</v>
      </c>
      <c r="EI2" s="75">
        <v>3.8</v>
      </c>
      <c r="EJ2" s="75">
        <v>3.8</v>
      </c>
      <c r="EK2" s="75"/>
      <c r="EL2" s="75">
        <v>5</v>
      </c>
      <c r="EM2" s="75"/>
      <c r="EN2" s="75"/>
      <c r="EO2" s="75"/>
      <c r="EP2" s="75"/>
      <c r="EQ2" s="75"/>
      <c r="ER2" s="75"/>
      <c r="ES2" s="75"/>
      <c r="ET2" s="75"/>
      <c r="EU2" s="75"/>
      <c r="EV2" s="75"/>
      <c r="EW2" s="75"/>
      <c r="EX2" s="75"/>
      <c r="EY2" s="75">
        <v>4</v>
      </c>
      <c r="EZ2" s="75"/>
      <c r="FA2" s="75"/>
      <c r="FB2" s="75"/>
      <c r="FC2" s="75"/>
      <c r="FD2" s="75"/>
      <c r="FE2" s="75"/>
      <c r="FF2" s="75"/>
      <c r="FG2" s="75"/>
      <c r="FH2" s="75"/>
      <c r="FI2" s="75"/>
      <c r="FJ2" s="75"/>
      <c r="FK2" s="75"/>
      <c r="FL2" s="75"/>
      <c r="FM2" s="75"/>
      <c r="FN2" s="75"/>
      <c r="FO2" s="75"/>
      <c r="FP2" s="75"/>
      <c r="FQ2" s="75">
        <v>2</v>
      </c>
      <c r="FR2" s="75">
        <v>3</v>
      </c>
      <c r="FS2" s="75">
        <v>2</v>
      </c>
      <c r="FT2" s="75"/>
      <c r="FU2" s="75"/>
      <c r="FV2" s="75">
        <v>2</v>
      </c>
      <c r="FW2" s="75"/>
      <c r="FX2" s="75">
        <v>2</v>
      </c>
      <c r="FY2" s="75"/>
      <c r="FZ2" s="75">
        <v>4</v>
      </c>
      <c r="GA2" s="75">
        <v>7</v>
      </c>
      <c r="GB2" s="75">
        <v>4</v>
      </c>
      <c r="GC2" s="75">
        <v>3</v>
      </c>
      <c r="GD2" s="75">
        <v>5</v>
      </c>
      <c r="GE2" s="75">
        <v>5</v>
      </c>
      <c r="GF2" s="75"/>
      <c r="GG2" s="75">
        <v>5</v>
      </c>
      <c r="GH2" s="75">
        <v>8</v>
      </c>
      <c r="GI2" s="75"/>
      <c r="GJ2" s="75"/>
      <c r="GK2" s="75"/>
      <c r="GL2" s="75">
        <v>3</v>
      </c>
      <c r="GM2" s="75">
        <v>3</v>
      </c>
      <c r="GN2" s="75">
        <v>3</v>
      </c>
      <c r="GO2" s="75">
        <v>3</v>
      </c>
      <c r="GP2" s="75">
        <v>6</v>
      </c>
      <c r="GQ2" s="75">
        <v>12</v>
      </c>
      <c r="GR2" s="75">
        <v>2</v>
      </c>
      <c r="GS2" s="75">
        <v>3</v>
      </c>
      <c r="GT2" s="75">
        <v>2</v>
      </c>
      <c r="GU2" s="75">
        <v>7</v>
      </c>
      <c r="GV2" s="75">
        <v>2</v>
      </c>
      <c r="GW2" s="75">
        <v>7</v>
      </c>
      <c r="GX2" s="75">
        <v>3</v>
      </c>
      <c r="GY2" s="75">
        <v>2</v>
      </c>
      <c r="GZ2" s="75">
        <v>6</v>
      </c>
      <c r="HA2" s="75">
        <v>2</v>
      </c>
      <c r="HB2" s="75">
        <v>2</v>
      </c>
      <c r="HC2" s="75">
        <v>2</v>
      </c>
      <c r="HD2" s="75">
        <v>3</v>
      </c>
      <c r="HE2" s="75">
        <v>3</v>
      </c>
      <c r="HF2" s="75">
        <v>5</v>
      </c>
      <c r="HG2" s="75">
        <v>2</v>
      </c>
      <c r="HH2" s="75">
        <v>2</v>
      </c>
      <c r="HI2" s="75">
        <v>2</v>
      </c>
      <c r="HJ2" s="75">
        <v>3</v>
      </c>
      <c r="HK2" s="75">
        <v>3</v>
      </c>
      <c r="HL2" s="75">
        <v>4</v>
      </c>
      <c r="HM2" s="75">
        <v>2</v>
      </c>
      <c r="HN2" s="75">
        <v>3</v>
      </c>
      <c r="HO2" s="75">
        <v>4</v>
      </c>
      <c r="HP2" s="75">
        <v>6</v>
      </c>
      <c r="HQ2" s="75">
        <v>8</v>
      </c>
      <c r="HR2" s="75">
        <v>5</v>
      </c>
      <c r="HS2" s="75">
        <v>3</v>
      </c>
      <c r="HT2" s="75">
        <v>3</v>
      </c>
      <c r="HU2" s="75">
        <v>3</v>
      </c>
      <c r="HV2" s="75">
        <v>4</v>
      </c>
      <c r="HW2" s="75">
        <v>5</v>
      </c>
      <c r="HX2" s="75">
        <v>2</v>
      </c>
      <c r="HY2" s="75">
        <v>2</v>
      </c>
      <c r="HZ2" s="75">
        <v>4</v>
      </c>
      <c r="IA2" s="75">
        <v>3</v>
      </c>
      <c r="IB2" s="75">
        <v>2</v>
      </c>
      <c r="IC2" s="75">
        <v>3</v>
      </c>
      <c r="ID2" s="75">
        <v>3</v>
      </c>
      <c r="IE2" s="75">
        <v>3.5</v>
      </c>
      <c r="IF2" s="75">
        <v>4.2</v>
      </c>
      <c r="IG2" s="75">
        <v>3</v>
      </c>
      <c r="IH2" s="75">
        <v>2</v>
      </c>
      <c r="II2" s="75">
        <v>5</v>
      </c>
      <c r="IJ2" s="75">
        <v>4</v>
      </c>
      <c r="IK2" s="75">
        <v>2</v>
      </c>
      <c r="IL2" s="75">
        <v>6</v>
      </c>
      <c r="IM2" s="75">
        <v>2</v>
      </c>
      <c r="IN2" s="75">
        <v>5</v>
      </c>
      <c r="IO2" s="75">
        <v>5</v>
      </c>
      <c r="IP2" s="75">
        <v>4</v>
      </c>
      <c r="IQ2" s="75">
        <v>5</v>
      </c>
      <c r="IR2" s="75">
        <v>5</v>
      </c>
      <c r="IS2" s="75">
        <v>6</v>
      </c>
      <c r="IT2" s="75">
        <v>5</v>
      </c>
      <c r="IU2" s="75">
        <v>5</v>
      </c>
      <c r="IV2" s="75"/>
      <c r="IW2" s="75"/>
      <c r="IX2" s="75"/>
      <c r="IY2" s="75"/>
      <c r="IZ2" s="75"/>
      <c r="JA2" s="75"/>
      <c r="JB2" s="75"/>
      <c r="JC2" s="75"/>
      <c r="JD2" s="75"/>
      <c r="JE2" s="75"/>
      <c r="JF2" s="75"/>
      <c r="JG2" s="75"/>
      <c r="JH2" s="75"/>
      <c r="JI2" s="75"/>
      <c r="JJ2" s="75"/>
      <c r="JK2" s="75"/>
      <c r="JL2" s="75"/>
      <c r="JM2" s="75"/>
      <c r="JN2" s="75"/>
      <c r="JO2" s="75"/>
      <c r="JP2" s="75"/>
      <c r="JQ2" s="75"/>
      <c r="JR2" s="75"/>
      <c r="JS2" s="75"/>
      <c r="JT2" s="75"/>
      <c r="JU2" s="75"/>
      <c r="JV2" s="75"/>
      <c r="JW2" s="75"/>
      <c r="JX2" s="75"/>
      <c r="JY2" s="75"/>
      <c r="JZ2" s="75"/>
      <c r="KA2" s="75"/>
      <c r="KB2" s="75"/>
      <c r="KC2" s="75"/>
      <c r="KD2" s="75"/>
      <c r="KE2" s="75"/>
      <c r="KF2" s="75"/>
      <c r="KG2" s="75"/>
      <c r="KH2" s="75"/>
      <c r="KI2" s="75"/>
      <c r="KJ2" s="75"/>
      <c r="KK2" s="75"/>
      <c r="KL2" s="75"/>
      <c r="KM2" s="75"/>
      <c r="KN2" s="75"/>
      <c r="KO2" s="75"/>
      <c r="KP2" s="75"/>
      <c r="KQ2" s="75"/>
      <c r="KR2" s="75"/>
      <c r="KS2" s="75"/>
      <c r="KT2" s="75"/>
      <c r="KU2" s="75"/>
      <c r="KV2" s="75"/>
      <c r="KW2" s="75"/>
      <c r="KX2" s="75"/>
      <c r="KY2" s="75"/>
      <c r="KZ2" s="75"/>
      <c r="LA2" s="75"/>
      <c r="LB2" s="75"/>
      <c r="LC2" s="75"/>
      <c r="LD2" s="75"/>
      <c r="LE2" s="75"/>
      <c r="LF2" s="75"/>
      <c r="LG2" s="75"/>
      <c r="LH2" s="75"/>
      <c r="LI2" s="75"/>
      <c r="LJ2" s="75"/>
      <c r="LK2" s="75"/>
      <c r="LL2" s="75"/>
      <c r="LM2" s="75"/>
      <c r="LN2" s="75"/>
      <c r="LO2" s="75"/>
      <c r="LP2" s="75"/>
      <c r="LQ2" s="75"/>
      <c r="LR2" s="75"/>
      <c r="LS2" s="75"/>
      <c r="LT2" s="75"/>
      <c r="LU2" s="75"/>
      <c r="LV2" s="75"/>
      <c r="LW2" s="75"/>
      <c r="LX2" s="75"/>
      <c r="LY2" s="75"/>
      <c r="LZ2" s="75"/>
      <c r="MA2" s="75"/>
      <c r="MB2" s="75"/>
      <c r="MC2" s="75"/>
      <c r="MD2" s="75"/>
      <c r="ME2" s="75"/>
      <c r="MF2" s="75"/>
      <c r="MG2" s="75"/>
      <c r="MH2" s="75"/>
      <c r="MI2" s="75"/>
      <c r="MJ2" s="75"/>
      <c r="MK2" s="75"/>
      <c r="ML2" s="75"/>
      <c r="MM2" s="75"/>
      <c r="MN2" s="75"/>
      <c r="MO2" s="75"/>
      <c r="MP2" s="75"/>
      <c r="MQ2" s="75"/>
      <c r="MR2" s="75"/>
      <c r="MS2" s="75"/>
      <c r="MT2" s="75"/>
      <c r="MU2" s="75"/>
      <c r="MV2" s="75"/>
      <c r="MW2" s="75"/>
      <c r="MX2" s="75"/>
      <c r="MY2" s="75"/>
      <c r="MZ2" s="75"/>
      <c r="NA2" s="75"/>
      <c r="NB2" s="75"/>
      <c r="NC2" s="75"/>
      <c r="ND2" s="75"/>
      <c r="NE2" s="75"/>
      <c r="NF2" s="75"/>
      <c r="NG2" s="75"/>
      <c r="NH2" s="75"/>
      <c r="NI2" s="75"/>
      <c r="NJ2" s="75"/>
      <c r="NK2" s="75"/>
      <c r="NL2" s="75"/>
      <c r="NM2" s="75"/>
      <c r="NN2" s="75">
        <f t="shared" ref="NN2:NN26" si="95">SUM(M2:AQ2)</f>
        <v>0</v>
      </c>
      <c r="NO2" s="75">
        <f t="shared" ref="NO2:NO26" si="96">SUM(AR2:BS2)</f>
        <v>0</v>
      </c>
      <c r="NP2" s="75">
        <f t="shared" ref="NP2:NP26" si="97">SUM(BT2:CX2)</f>
        <v>0</v>
      </c>
      <c r="NQ2" s="75">
        <f t="shared" ref="NQ2:NQ26" si="98">SUM(CY2:EB2)</f>
        <v>0</v>
      </c>
      <c r="NR2" s="75">
        <f t="shared" ref="NR2:NR26" si="99">SUM(EC2:FG2)</f>
        <v>26.400000000000002</v>
      </c>
      <c r="NS2" s="75">
        <f t="shared" ref="NS2:NS26" si="100">SUM(FH2:GK2)</f>
        <v>52</v>
      </c>
      <c r="NT2" s="75">
        <f t="shared" ref="NT2:NT26" si="101">SUM(GL2:HP2)</f>
        <v>112</v>
      </c>
      <c r="NU2" s="75">
        <f t="shared" ref="NU2:NU26" si="102">SUM(HQ2:IU2)</f>
        <v>121.7</v>
      </c>
      <c r="NV2" s="75">
        <f t="shared" ref="NV2:NV26" si="103">SUM(IV2:JY2)</f>
        <v>0</v>
      </c>
      <c r="NW2" s="75">
        <f t="shared" ref="NW2:NW26" si="104">SUM(JZ2:LD2)</f>
        <v>0</v>
      </c>
      <c r="NX2" s="75">
        <f t="shared" ref="NX2:NX26" si="105">SUM(LE2:MH2)</f>
        <v>0</v>
      </c>
      <c r="NY2" s="75">
        <f t="shared" ref="NY2:NY26" si="106">SUM(MI2:NM2)</f>
        <v>0</v>
      </c>
      <c r="NZ2" s="75">
        <f t="shared" ref="NZ2:NZ26" si="107">SUM(DA2:NO2)</f>
        <v>312.10000000000002</v>
      </c>
      <c r="OA2" s="2"/>
      <c r="OB2" s="82"/>
    </row>
    <row r="3" spans="1:427" s="3" customFormat="1" x14ac:dyDescent="0.3">
      <c r="A3" s="1" t="s">
        <v>230</v>
      </c>
      <c r="B3" s="1" t="s">
        <v>231</v>
      </c>
      <c r="C3" s="1" t="s">
        <v>232</v>
      </c>
      <c r="D3" s="1" t="s">
        <v>7</v>
      </c>
      <c r="E3" s="73">
        <f>SUM(M3:NM3)</f>
        <v>436.6</v>
      </c>
      <c r="F3" s="73"/>
      <c r="G3" s="73"/>
      <c r="H3" s="73"/>
      <c r="I3" s="74">
        <f>+M3+N3+O3+Q3+S3+U3+X3+Z3+AH3+AL3+AO3+AP3+AS3+AW3+BB3+BE3+BI3+BJ3+BK3+BT3+BV3+BY3+CB3+CC3+CF3+CG3+CS3+CU3</f>
        <v>100.7</v>
      </c>
      <c r="J3" s="74">
        <f>+P3+R3+T3+W3+Y3+AC3+AD3+AE3+AI3+AK3+AM3+AY3+AZ3+BA3+BH3+BQ3+BR3+BS3+CH3+CI3+CN3+CO3+CV3+CW3+CX3</f>
        <v>196.79999999999998</v>
      </c>
      <c r="K3" s="74">
        <f>+V3+AJ3+AQ3+AU3+AX3+BF3+BW3+BZ3+CA3+CD3+CK3+CQ3</f>
        <v>139.1</v>
      </c>
      <c r="L3" s="77">
        <f>+E3-I3-J3-K3</f>
        <v>0</v>
      </c>
      <c r="M3" s="75">
        <v>2.5</v>
      </c>
      <c r="N3" s="75">
        <v>3.4</v>
      </c>
      <c r="O3" s="75">
        <v>3.9</v>
      </c>
      <c r="P3" s="75">
        <v>7.2</v>
      </c>
      <c r="Q3" s="75">
        <v>4.3</v>
      </c>
      <c r="R3" s="75">
        <v>5.7</v>
      </c>
      <c r="S3" s="75">
        <v>3.2</v>
      </c>
      <c r="T3" s="75">
        <v>8.6999999999999993</v>
      </c>
      <c r="U3" s="75">
        <v>4.5999999999999996</v>
      </c>
      <c r="V3" s="75">
        <v>12.1</v>
      </c>
      <c r="W3" s="75">
        <v>9</v>
      </c>
      <c r="X3" s="75">
        <v>4.4000000000000004</v>
      </c>
      <c r="Y3" s="75">
        <v>6.2</v>
      </c>
      <c r="Z3" s="75">
        <v>4.0999999999999996</v>
      </c>
      <c r="AA3" s="75"/>
      <c r="AB3" s="75"/>
      <c r="AC3" s="75">
        <v>8.1</v>
      </c>
      <c r="AD3" s="75">
        <v>9.5</v>
      </c>
      <c r="AE3" s="75">
        <v>8.9</v>
      </c>
      <c r="AF3" s="75"/>
      <c r="AG3" s="75"/>
      <c r="AH3" s="75">
        <v>2</v>
      </c>
      <c r="AI3" s="75">
        <v>8.1999999999999993</v>
      </c>
      <c r="AJ3" s="75">
        <v>12.2</v>
      </c>
      <c r="AK3" s="75">
        <v>8</v>
      </c>
      <c r="AL3" s="75">
        <v>3.3</v>
      </c>
      <c r="AM3" s="75">
        <v>8.3000000000000007</v>
      </c>
      <c r="AN3" s="75"/>
      <c r="AO3" s="75">
        <v>3.6</v>
      </c>
      <c r="AP3" s="75">
        <v>3.7</v>
      </c>
      <c r="AQ3" s="75">
        <v>14</v>
      </c>
      <c r="AR3" s="75"/>
      <c r="AS3" s="75">
        <v>4.5</v>
      </c>
      <c r="AT3" s="75"/>
      <c r="AU3" s="75">
        <v>10.7</v>
      </c>
      <c r="AV3" s="75"/>
      <c r="AW3" s="75">
        <v>4.5</v>
      </c>
      <c r="AX3" s="75">
        <v>12.5</v>
      </c>
      <c r="AY3" s="75">
        <v>6</v>
      </c>
      <c r="AZ3" s="75">
        <v>6.8</v>
      </c>
      <c r="BA3" s="75">
        <v>9.8000000000000007</v>
      </c>
      <c r="BB3" s="75">
        <v>2.5</v>
      </c>
      <c r="BC3" s="75"/>
      <c r="BD3" s="75"/>
      <c r="BE3" s="75">
        <v>3</v>
      </c>
      <c r="BF3" s="75">
        <v>10.1</v>
      </c>
      <c r="BG3" s="75"/>
      <c r="BH3" s="75">
        <v>9.6999999999999993</v>
      </c>
      <c r="BI3" s="75">
        <v>4</v>
      </c>
      <c r="BJ3" s="75">
        <v>2.7</v>
      </c>
      <c r="BK3" s="75">
        <v>4.7</v>
      </c>
      <c r="BL3" s="75"/>
      <c r="BM3" s="75"/>
      <c r="BN3" s="75"/>
      <c r="BO3" s="75"/>
      <c r="BP3" s="75"/>
      <c r="BQ3" s="75">
        <v>7.3</v>
      </c>
      <c r="BR3" s="75">
        <v>9</v>
      </c>
      <c r="BS3" s="75">
        <v>6.5</v>
      </c>
      <c r="BT3" s="75">
        <v>4.8</v>
      </c>
      <c r="BU3" s="75"/>
      <c r="BV3" s="75">
        <v>2.7</v>
      </c>
      <c r="BW3" s="75">
        <v>10.3</v>
      </c>
      <c r="BX3" s="75"/>
      <c r="BY3" s="75">
        <v>4.7</v>
      </c>
      <c r="BZ3" s="75">
        <v>12</v>
      </c>
      <c r="CA3" s="75">
        <v>12</v>
      </c>
      <c r="CB3" s="75">
        <v>3.3</v>
      </c>
      <c r="CC3" s="75">
        <v>2.5</v>
      </c>
      <c r="CD3" s="75">
        <v>10.3</v>
      </c>
      <c r="CE3" s="75"/>
      <c r="CF3" s="75">
        <v>3</v>
      </c>
      <c r="CG3" s="75">
        <v>3.1</v>
      </c>
      <c r="CH3" s="75">
        <v>9.3000000000000007</v>
      </c>
      <c r="CI3" s="75">
        <v>5.3</v>
      </c>
      <c r="CJ3" s="75"/>
      <c r="CK3" s="75">
        <v>11.2</v>
      </c>
      <c r="CL3" s="75"/>
      <c r="CM3" s="75"/>
      <c r="CN3" s="75">
        <v>6.1</v>
      </c>
      <c r="CO3" s="75">
        <v>8</v>
      </c>
      <c r="CP3" s="75"/>
      <c r="CQ3" s="75">
        <v>11.7</v>
      </c>
      <c r="CR3" s="75"/>
      <c r="CS3" s="75">
        <v>2.7</v>
      </c>
      <c r="CT3" s="75"/>
      <c r="CU3" s="75">
        <v>5</v>
      </c>
      <c r="CV3" s="75">
        <v>7.2</v>
      </c>
      <c r="CW3" s="75">
        <v>9.6</v>
      </c>
      <c r="CX3" s="75">
        <v>8.4</v>
      </c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5"/>
      <c r="EH3" s="75"/>
      <c r="EI3" s="75"/>
      <c r="EJ3" s="75"/>
      <c r="EK3" s="75"/>
      <c r="EL3" s="75"/>
      <c r="EM3" s="75"/>
      <c r="EN3" s="75"/>
      <c r="EO3" s="75"/>
      <c r="EP3" s="75"/>
      <c r="EQ3" s="75"/>
      <c r="ER3" s="75"/>
      <c r="ES3" s="75"/>
      <c r="ET3" s="75"/>
      <c r="EU3" s="75"/>
      <c r="EV3" s="75"/>
      <c r="EW3" s="75"/>
      <c r="EX3" s="75"/>
      <c r="EY3" s="75"/>
      <c r="EZ3" s="75"/>
      <c r="FA3" s="75"/>
      <c r="FB3" s="75"/>
      <c r="FC3" s="75"/>
      <c r="FD3" s="75"/>
      <c r="FE3" s="75"/>
      <c r="FF3" s="75"/>
      <c r="FG3" s="75"/>
      <c r="FH3" s="75"/>
      <c r="FI3" s="75"/>
      <c r="FJ3" s="75"/>
      <c r="FK3" s="75"/>
      <c r="FL3" s="75"/>
      <c r="FM3" s="75"/>
      <c r="FN3" s="75"/>
      <c r="FO3" s="75"/>
      <c r="FP3" s="75"/>
      <c r="FQ3" s="75"/>
      <c r="FR3" s="75"/>
      <c r="FS3" s="75"/>
      <c r="FT3" s="75"/>
      <c r="FU3" s="75"/>
      <c r="FV3" s="75"/>
      <c r="FW3" s="75"/>
      <c r="FX3" s="75"/>
      <c r="FY3" s="75"/>
      <c r="FZ3" s="75"/>
      <c r="GA3" s="75"/>
      <c r="GB3" s="75"/>
      <c r="GC3" s="75"/>
      <c r="GD3" s="75"/>
      <c r="GE3" s="75"/>
      <c r="GF3" s="75"/>
      <c r="GG3" s="75"/>
      <c r="GH3" s="75"/>
      <c r="GI3" s="75"/>
      <c r="GJ3" s="75"/>
      <c r="GK3" s="75"/>
      <c r="GL3" s="75"/>
      <c r="GM3" s="75"/>
      <c r="GN3" s="75"/>
      <c r="GO3" s="75"/>
      <c r="GP3" s="75"/>
      <c r="GQ3" s="75"/>
      <c r="GR3" s="75"/>
      <c r="GS3" s="75"/>
      <c r="GT3" s="75"/>
      <c r="GU3" s="75"/>
      <c r="GV3" s="75"/>
      <c r="GW3" s="75"/>
      <c r="GX3" s="75"/>
      <c r="GY3" s="75"/>
      <c r="GZ3" s="75"/>
      <c r="HA3" s="75"/>
      <c r="HB3" s="75"/>
      <c r="HC3" s="75"/>
      <c r="HD3" s="75"/>
      <c r="HE3" s="75"/>
      <c r="HF3" s="75"/>
      <c r="HG3" s="75"/>
      <c r="HH3" s="75"/>
      <c r="HI3" s="75"/>
      <c r="HJ3" s="75"/>
      <c r="HK3" s="75"/>
      <c r="HL3" s="75"/>
      <c r="HM3" s="75"/>
      <c r="HN3" s="75"/>
      <c r="HO3" s="75"/>
      <c r="HP3" s="75"/>
      <c r="HQ3" s="75"/>
      <c r="HR3" s="75"/>
      <c r="HS3" s="75"/>
      <c r="HT3" s="75"/>
      <c r="HU3" s="75"/>
      <c r="HV3" s="75"/>
      <c r="HW3" s="75"/>
      <c r="HX3" s="75"/>
      <c r="HY3" s="75"/>
      <c r="HZ3" s="75"/>
      <c r="IA3" s="75"/>
      <c r="IB3" s="75"/>
      <c r="IC3" s="75"/>
      <c r="ID3" s="75"/>
      <c r="IE3" s="75"/>
      <c r="IF3" s="75"/>
      <c r="IG3" s="75"/>
      <c r="IH3" s="75"/>
      <c r="II3" s="75"/>
      <c r="IJ3" s="75"/>
      <c r="IK3" s="75"/>
      <c r="IL3" s="75"/>
      <c r="IM3" s="75"/>
      <c r="IN3" s="75"/>
      <c r="IO3" s="75"/>
      <c r="IP3" s="75"/>
      <c r="IQ3" s="75"/>
      <c r="IR3" s="75"/>
      <c r="IS3" s="75"/>
      <c r="IT3" s="75"/>
      <c r="IU3" s="75"/>
      <c r="IV3" s="75"/>
      <c r="IW3" s="75"/>
      <c r="IX3" s="75"/>
      <c r="IY3" s="75"/>
      <c r="IZ3" s="75"/>
      <c r="JA3" s="75"/>
      <c r="JB3" s="75"/>
      <c r="JC3" s="75"/>
      <c r="JD3" s="75"/>
      <c r="JE3" s="75"/>
      <c r="JF3" s="75"/>
      <c r="JG3" s="75"/>
      <c r="JH3" s="75"/>
      <c r="JI3" s="75"/>
      <c r="JJ3" s="75"/>
      <c r="JK3" s="75"/>
      <c r="JL3" s="75"/>
      <c r="JM3" s="75"/>
      <c r="JN3" s="75"/>
      <c r="JO3" s="75"/>
      <c r="JP3" s="75"/>
      <c r="JQ3" s="75"/>
      <c r="JR3" s="75"/>
      <c r="JS3" s="75"/>
      <c r="JT3" s="75"/>
      <c r="JU3" s="75"/>
      <c r="JV3" s="75"/>
      <c r="JW3" s="75"/>
      <c r="JX3" s="75"/>
      <c r="JY3" s="75"/>
      <c r="JZ3" s="75"/>
      <c r="KA3" s="75"/>
      <c r="KB3" s="75"/>
      <c r="KC3" s="75"/>
      <c r="KD3" s="75"/>
      <c r="KE3" s="75"/>
      <c r="KF3" s="75"/>
      <c r="KG3" s="75"/>
      <c r="KH3" s="75"/>
      <c r="KI3" s="75"/>
      <c r="KJ3" s="75"/>
      <c r="KK3" s="75"/>
      <c r="KL3" s="75"/>
      <c r="KM3" s="75"/>
      <c r="KN3" s="75"/>
      <c r="KO3" s="75"/>
      <c r="KP3" s="75"/>
      <c r="KQ3" s="75"/>
      <c r="KR3" s="75"/>
      <c r="KS3" s="75"/>
      <c r="KT3" s="75"/>
      <c r="KU3" s="75"/>
      <c r="KV3" s="75"/>
      <c r="KW3" s="75"/>
      <c r="KX3" s="75"/>
      <c r="KY3" s="75"/>
      <c r="KZ3" s="75"/>
      <c r="LA3" s="75"/>
      <c r="LB3" s="75"/>
      <c r="LC3" s="75"/>
      <c r="LD3" s="75"/>
      <c r="LE3" s="75"/>
      <c r="LF3" s="75"/>
      <c r="LG3" s="75"/>
      <c r="LH3" s="75"/>
      <c r="LI3" s="75"/>
      <c r="LJ3" s="75"/>
      <c r="LK3" s="75"/>
      <c r="LL3" s="75"/>
      <c r="LM3" s="75"/>
      <c r="LN3" s="75"/>
      <c r="LO3" s="75"/>
      <c r="LP3" s="75"/>
      <c r="LQ3" s="75"/>
      <c r="LR3" s="75"/>
      <c r="LS3" s="75"/>
      <c r="LT3" s="75"/>
      <c r="LU3" s="75"/>
      <c r="LV3" s="75"/>
      <c r="LW3" s="75"/>
      <c r="LX3" s="75"/>
      <c r="LY3" s="75"/>
      <c r="LZ3" s="75"/>
      <c r="MA3" s="75"/>
      <c r="MB3" s="75"/>
      <c r="MC3" s="75"/>
      <c r="MD3" s="75"/>
      <c r="ME3" s="75"/>
      <c r="MF3" s="75"/>
      <c r="MG3" s="75"/>
      <c r="MH3" s="75"/>
      <c r="MI3" s="75"/>
      <c r="MJ3" s="75"/>
      <c r="MK3" s="75"/>
      <c r="ML3" s="75"/>
      <c r="MM3" s="75"/>
      <c r="MN3" s="75"/>
      <c r="MO3" s="75"/>
      <c r="MP3" s="75"/>
      <c r="MQ3" s="75"/>
      <c r="MR3" s="75"/>
      <c r="MS3" s="75"/>
      <c r="MT3" s="75"/>
      <c r="MU3" s="75"/>
      <c r="MV3" s="75"/>
      <c r="MW3" s="75"/>
      <c r="MX3" s="75"/>
      <c r="MY3" s="75"/>
      <c r="MZ3" s="75"/>
      <c r="NA3" s="75"/>
      <c r="NB3" s="75"/>
      <c r="NC3" s="75"/>
      <c r="ND3" s="75"/>
      <c r="NE3" s="75"/>
      <c r="NF3" s="75"/>
      <c r="NG3" s="75"/>
      <c r="NH3" s="75"/>
      <c r="NI3" s="75"/>
      <c r="NJ3" s="75"/>
      <c r="NK3" s="75"/>
      <c r="NL3" s="75"/>
      <c r="NM3" s="75"/>
      <c r="NN3" s="75">
        <f t="shared" si="95"/>
        <v>169.1</v>
      </c>
      <c r="NO3" s="75">
        <f t="shared" si="96"/>
        <v>114.3</v>
      </c>
      <c r="NP3" s="75">
        <f t="shared" si="97"/>
        <v>153.19999999999999</v>
      </c>
      <c r="NQ3" s="75">
        <f t="shared" si="98"/>
        <v>0</v>
      </c>
      <c r="NR3" s="75">
        <f t="shared" si="99"/>
        <v>0</v>
      </c>
      <c r="NS3" s="75">
        <f t="shared" si="100"/>
        <v>0</v>
      </c>
      <c r="NT3" s="75">
        <f t="shared" si="101"/>
        <v>0</v>
      </c>
      <c r="NU3" s="75">
        <f t="shared" si="102"/>
        <v>0</v>
      </c>
      <c r="NV3" s="75">
        <f t="shared" si="103"/>
        <v>0</v>
      </c>
      <c r="NW3" s="75">
        <f t="shared" si="104"/>
        <v>0</v>
      </c>
      <c r="NX3" s="75">
        <f t="shared" si="105"/>
        <v>0</v>
      </c>
      <c r="NY3" s="75">
        <f t="shared" si="106"/>
        <v>0</v>
      </c>
      <c r="NZ3" s="75">
        <f t="shared" si="107"/>
        <v>283.39999999999998</v>
      </c>
      <c r="OA3" s="2"/>
      <c r="OB3" s="82"/>
    </row>
    <row r="4" spans="1:427" s="3" customFormat="1" x14ac:dyDescent="0.3">
      <c r="A4" s="1" t="s">
        <v>259</v>
      </c>
      <c r="B4" s="1" t="s">
        <v>263</v>
      </c>
      <c r="C4" s="1" t="s">
        <v>264</v>
      </c>
      <c r="D4" s="1" t="s">
        <v>7</v>
      </c>
      <c r="E4" s="73">
        <f>SUM(M4:NM4)</f>
        <v>297.00000000000006</v>
      </c>
      <c r="F4" s="73"/>
      <c r="G4" s="73"/>
      <c r="H4" s="73"/>
      <c r="I4" s="74">
        <f>SUM(M4:CX4)-BJ4+SUM(CY4:FG4)-ED4-EJ4-EY4</f>
        <v>266.8</v>
      </c>
      <c r="J4" s="74">
        <f>+BJ4+ED4+EJ4+EY4</f>
        <v>30.2</v>
      </c>
      <c r="K4" s="74">
        <v>0</v>
      </c>
      <c r="L4" s="77">
        <f>+E4-I4-J4-K4</f>
        <v>4.6185277824406512E-14</v>
      </c>
      <c r="M4" s="75">
        <v>2.4</v>
      </c>
      <c r="N4" s="75"/>
      <c r="O4" s="75">
        <v>1.4</v>
      </c>
      <c r="P4" s="75">
        <v>2.4</v>
      </c>
      <c r="Q4" s="75">
        <v>1.4</v>
      </c>
      <c r="R4" s="75"/>
      <c r="S4" s="75"/>
      <c r="T4" s="75"/>
      <c r="U4" s="75"/>
      <c r="V4" s="75">
        <v>1.3</v>
      </c>
      <c r="W4" s="75">
        <v>2.5</v>
      </c>
      <c r="X4" s="75">
        <v>0.8</v>
      </c>
      <c r="Y4" s="75">
        <v>1.3</v>
      </c>
      <c r="Z4" s="75">
        <v>1.1000000000000001</v>
      </c>
      <c r="AA4" s="75"/>
      <c r="AB4" s="75">
        <v>0.7</v>
      </c>
      <c r="AC4" s="75">
        <v>2.2999999999999998</v>
      </c>
      <c r="AD4" s="75">
        <v>0.8</v>
      </c>
      <c r="AE4" s="75">
        <v>1.2</v>
      </c>
      <c r="AF4" s="75">
        <v>1.8</v>
      </c>
      <c r="AG4" s="75">
        <v>1.6</v>
      </c>
      <c r="AH4" s="75">
        <v>2.2000000000000002</v>
      </c>
      <c r="AI4" s="75">
        <v>3.2</v>
      </c>
      <c r="AJ4" s="75">
        <v>1.2</v>
      </c>
      <c r="AK4" s="75"/>
      <c r="AL4" s="75">
        <v>1.4</v>
      </c>
      <c r="AM4" s="75"/>
      <c r="AN4" s="75">
        <v>0.9</v>
      </c>
      <c r="AO4" s="75">
        <v>1.1000000000000001</v>
      </c>
      <c r="AP4" s="75"/>
      <c r="AQ4" s="75"/>
      <c r="AR4" s="75">
        <v>1</v>
      </c>
      <c r="AS4" s="75">
        <v>1.1000000000000001</v>
      </c>
      <c r="AT4" s="75">
        <v>2.2000000000000002</v>
      </c>
      <c r="AU4" s="75">
        <v>1.7</v>
      </c>
      <c r="AV4" s="75"/>
      <c r="AW4" s="75"/>
      <c r="AX4" s="75">
        <v>2</v>
      </c>
      <c r="AY4" s="75">
        <v>1.4</v>
      </c>
      <c r="AZ4" s="75">
        <v>2.8</v>
      </c>
      <c r="BA4" s="75">
        <v>2.9</v>
      </c>
      <c r="BB4" s="75">
        <v>2</v>
      </c>
      <c r="BC4" s="75">
        <v>3.8</v>
      </c>
      <c r="BD4" s="75">
        <v>2.1</v>
      </c>
      <c r="BE4" s="75">
        <v>2.6</v>
      </c>
      <c r="BF4" s="75">
        <v>3</v>
      </c>
      <c r="BG4" s="75">
        <v>3.7</v>
      </c>
      <c r="BH4" s="75">
        <v>1.6</v>
      </c>
      <c r="BI4" s="75"/>
      <c r="BJ4" s="75">
        <v>8.1999999999999993</v>
      </c>
      <c r="BK4" s="75">
        <v>0.6</v>
      </c>
      <c r="BL4" s="75"/>
      <c r="BM4" s="75"/>
      <c r="BN4" s="75">
        <v>3.2</v>
      </c>
      <c r="BO4" s="75"/>
      <c r="BP4" s="75">
        <v>3.8</v>
      </c>
      <c r="BQ4" s="75"/>
      <c r="BR4" s="75">
        <v>4.0999999999999996</v>
      </c>
      <c r="BS4" s="75">
        <v>2</v>
      </c>
      <c r="BT4" s="75">
        <v>1.4</v>
      </c>
      <c r="BU4" s="75">
        <v>4.5999999999999996</v>
      </c>
      <c r="BV4" s="75">
        <v>0.5</v>
      </c>
      <c r="BW4" s="75"/>
      <c r="BX4" s="75">
        <v>1</v>
      </c>
      <c r="BY4" s="75">
        <v>1.2</v>
      </c>
      <c r="BZ4" s="75">
        <v>0.8</v>
      </c>
      <c r="CA4" s="75">
        <v>2.1</v>
      </c>
      <c r="CB4" s="75">
        <v>0.7</v>
      </c>
      <c r="CC4" s="75"/>
      <c r="CD4" s="75">
        <v>1.2</v>
      </c>
      <c r="CE4" s="75"/>
      <c r="CF4" s="75">
        <v>1.1000000000000001</v>
      </c>
      <c r="CG4" s="75">
        <v>0.9</v>
      </c>
      <c r="CH4" s="75">
        <v>2.9</v>
      </c>
      <c r="CI4" s="75">
        <v>1.9</v>
      </c>
      <c r="CJ4" s="75"/>
      <c r="CK4" s="75">
        <v>2.2999999999999998</v>
      </c>
      <c r="CL4" s="75"/>
      <c r="CM4" s="75">
        <v>0.5</v>
      </c>
      <c r="CN4" s="75">
        <v>0.6</v>
      </c>
      <c r="CO4" s="75">
        <v>2.5</v>
      </c>
      <c r="CP4" s="75">
        <v>1.3</v>
      </c>
      <c r="CQ4" s="75">
        <v>0.9</v>
      </c>
      <c r="CR4" s="75"/>
      <c r="CS4" s="75">
        <v>1.8</v>
      </c>
      <c r="CT4" s="75">
        <v>2.5</v>
      </c>
      <c r="CU4" s="75">
        <v>2.6</v>
      </c>
      <c r="CV4" s="75">
        <v>1.5</v>
      </c>
      <c r="CW4" s="75">
        <v>3.6</v>
      </c>
      <c r="CX4" s="75">
        <v>2.5</v>
      </c>
      <c r="CY4" s="75">
        <v>4.8</v>
      </c>
      <c r="CZ4" s="75">
        <v>3.2</v>
      </c>
      <c r="DA4" s="75"/>
      <c r="DB4" s="75">
        <v>4.2</v>
      </c>
      <c r="DC4" s="75"/>
      <c r="DD4" s="75">
        <v>3</v>
      </c>
      <c r="DE4" s="75">
        <v>1.1000000000000001</v>
      </c>
      <c r="DF4" s="75">
        <v>3</v>
      </c>
      <c r="DG4" s="75">
        <v>2.8</v>
      </c>
      <c r="DH4" s="75">
        <v>4.8</v>
      </c>
      <c r="DI4" s="75">
        <v>3.5</v>
      </c>
      <c r="DJ4" s="75">
        <v>4</v>
      </c>
      <c r="DK4" s="75">
        <v>3.5</v>
      </c>
      <c r="DL4" s="75">
        <v>3.8</v>
      </c>
      <c r="DM4" s="75">
        <v>4</v>
      </c>
      <c r="DN4" s="75">
        <v>4.5</v>
      </c>
      <c r="DO4" s="75">
        <v>3.8</v>
      </c>
      <c r="DP4" s="75">
        <v>3.8</v>
      </c>
      <c r="DQ4" s="75">
        <v>4.5</v>
      </c>
      <c r="DR4" s="75">
        <v>3</v>
      </c>
      <c r="DS4" s="75">
        <v>2.8</v>
      </c>
      <c r="DT4" s="75">
        <v>2.5</v>
      </c>
      <c r="DU4" s="75">
        <v>2</v>
      </c>
      <c r="DV4" s="75">
        <v>3</v>
      </c>
      <c r="DW4" s="75">
        <v>1.9</v>
      </c>
      <c r="DX4" s="75">
        <v>1.7</v>
      </c>
      <c r="DY4" s="75">
        <v>4.4000000000000004</v>
      </c>
      <c r="DZ4" s="75">
        <v>2.2999999999999998</v>
      </c>
      <c r="EA4" s="75">
        <v>3.3</v>
      </c>
      <c r="EB4" s="75">
        <v>2.9</v>
      </c>
      <c r="EC4" s="75">
        <v>1.9</v>
      </c>
      <c r="ED4" s="75">
        <v>7.1</v>
      </c>
      <c r="EE4" s="75">
        <v>3</v>
      </c>
      <c r="EF4" s="75">
        <v>1</v>
      </c>
      <c r="EG4" s="75">
        <v>1.1000000000000001</v>
      </c>
      <c r="EH4" s="75">
        <v>2.5</v>
      </c>
      <c r="EI4" s="75">
        <v>1.8</v>
      </c>
      <c r="EJ4" s="75">
        <v>7.7</v>
      </c>
      <c r="EK4" s="75"/>
      <c r="EL4" s="75">
        <v>2</v>
      </c>
      <c r="EM4" s="75">
        <v>2.6</v>
      </c>
      <c r="EN4" s="75">
        <v>2</v>
      </c>
      <c r="EO4" s="75">
        <v>1.2</v>
      </c>
      <c r="EP4" s="75"/>
      <c r="EQ4" s="75">
        <v>2.1</v>
      </c>
      <c r="ER4" s="75">
        <v>1.6</v>
      </c>
      <c r="ES4" s="75">
        <v>1.8</v>
      </c>
      <c r="ET4" s="75">
        <v>2.2000000000000002</v>
      </c>
      <c r="EU4" s="75">
        <v>2.2000000000000002</v>
      </c>
      <c r="EV4" s="75">
        <v>3.4</v>
      </c>
      <c r="EW4" s="75"/>
      <c r="EX4" s="75">
        <v>2.9</v>
      </c>
      <c r="EY4" s="75">
        <v>7.2</v>
      </c>
      <c r="EZ4" s="75"/>
      <c r="FA4" s="75">
        <v>3.8</v>
      </c>
      <c r="FB4" s="75">
        <v>5</v>
      </c>
      <c r="FC4" s="75">
        <v>1.8</v>
      </c>
      <c r="FD4" s="75"/>
      <c r="FE4" s="75"/>
      <c r="FF4" s="75">
        <v>3.8</v>
      </c>
      <c r="FG4" s="75">
        <v>1.5</v>
      </c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75"/>
      <c r="FV4" s="75"/>
      <c r="FW4" s="75"/>
      <c r="FX4" s="75"/>
      <c r="FY4" s="75"/>
      <c r="FZ4" s="75"/>
      <c r="GA4" s="75"/>
      <c r="GB4" s="75"/>
      <c r="GC4" s="75"/>
      <c r="GD4" s="75"/>
      <c r="GE4" s="75"/>
      <c r="GF4" s="75"/>
      <c r="GG4" s="75"/>
      <c r="GH4" s="75"/>
      <c r="GI4" s="75"/>
      <c r="GJ4" s="75"/>
      <c r="GK4" s="75"/>
      <c r="GL4" s="75"/>
      <c r="GM4" s="75"/>
      <c r="GN4" s="75"/>
      <c r="GO4" s="75"/>
      <c r="GP4" s="75"/>
      <c r="GQ4" s="75"/>
      <c r="GR4" s="75"/>
      <c r="GS4" s="75"/>
      <c r="GT4" s="75"/>
      <c r="GU4" s="75"/>
      <c r="GV4" s="75"/>
      <c r="GW4" s="75"/>
      <c r="GX4" s="75"/>
      <c r="GY4" s="75"/>
      <c r="GZ4" s="75"/>
      <c r="HA4" s="75"/>
      <c r="HB4" s="75"/>
      <c r="HC4" s="75"/>
      <c r="HD4" s="75"/>
      <c r="HE4" s="75"/>
      <c r="HF4" s="75"/>
      <c r="HG4" s="75"/>
      <c r="HH4" s="75"/>
      <c r="HI4" s="75"/>
      <c r="HJ4" s="75"/>
      <c r="HK4" s="75"/>
      <c r="HL4" s="75"/>
      <c r="HM4" s="75"/>
      <c r="HN4" s="75"/>
      <c r="HO4" s="75"/>
      <c r="HP4" s="75"/>
      <c r="HQ4" s="75"/>
      <c r="HR4" s="75"/>
      <c r="HS4" s="75"/>
      <c r="HT4" s="75"/>
      <c r="HU4" s="75"/>
      <c r="HV4" s="75"/>
      <c r="HW4" s="75"/>
      <c r="HX4" s="75"/>
      <c r="HY4" s="75"/>
      <c r="HZ4" s="75"/>
      <c r="IA4" s="75"/>
      <c r="IB4" s="75"/>
      <c r="IC4" s="75"/>
      <c r="ID4" s="75"/>
      <c r="IE4" s="75"/>
      <c r="IF4" s="75"/>
      <c r="IG4" s="75"/>
      <c r="IH4" s="75"/>
      <c r="II4" s="75"/>
      <c r="IJ4" s="75"/>
      <c r="IK4" s="75"/>
      <c r="IL4" s="75"/>
      <c r="IM4" s="75"/>
      <c r="IN4" s="75"/>
      <c r="IO4" s="75"/>
      <c r="IP4" s="75"/>
      <c r="IQ4" s="75"/>
      <c r="IR4" s="75"/>
      <c r="IS4" s="75"/>
      <c r="IT4" s="75"/>
      <c r="IU4" s="75"/>
      <c r="IV4" s="75"/>
      <c r="IW4" s="75"/>
      <c r="IX4" s="75"/>
      <c r="IY4" s="75"/>
      <c r="IZ4" s="75"/>
      <c r="JA4" s="75"/>
      <c r="JB4" s="75"/>
      <c r="JC4" s="75"/>
      <c r="JD4" s="75"/>
      <c r="JE4" s="75"/>
      <c r="JF4" s="75"/>
      <c r="JG4" s="75"/>
      <c r="JH4" s="75"/>
      <c r="JI4" s="75"/>
      <c r="JJ4" s="75"/>
      <c r="JK4" s="75"/>
      <c r="JL4" s="75"/>
      <c r="JM4" s="75"/>
      <c r="JN4" s="75"/>
      <c r="JO4" s="75"/>
      <c r="JP4" s="75"/>
      <c r="JQ4" s="75"/>
      <c r="JR4" s="75"/>
      <c r="JS4" s="75"/>
      <c r="JT4" s="75"/>
      <c r="JU4" s="75"/>
      <c r="JV4" s="75"/>
      <c r="JW4" s="75"/>
      <c r="JX4" s="75"/>
      <c r="JY4" s="75"/>
      <c r="JZ4" s="75"/>
      <c r="KA4" s="75"/>
      <c r="KB4" s="75"/>
      <c r="KC4" s="75"/>
      <c r="KD4" s="75"/>
      <c r="KE4" s="75"/>
      <c r="KF4" s="75"/>
      <c r="KG4" s="75"/>
      <c r="KH4" s="75"/>
      <c r="KI4" s="75"/>
      <c r="KJ4" s="75"/>
      <c r="KK4" s="75"/>
      <c r="KL4" s="75"/>
      <c r="KM4" s="75"/>
      <c r="KN4" s="75"/>
      <c r="KO4" s="75"/>
      <c r="KP4" s="75"/>
      <c r="KQ4" s="75"/>
      <c r="KR4" s="75"/>
      <c r="KS4" s="75"/>
      <c r="KT4" s="75"/>
      <c r="KU4" s="75"/>
      <c r="KV4" s="75"/>
      <c r="KW4" s="75"/>
      <c r="KX4" s="75"/>
      <c r="KY4" s="75"/>
      <c r="KZ4" s="75"/>
      <c r="LA4" s="75"/>
      <c r="LB4" s="75"/>
      <c r="LC4" s="75"/>
      <c r="LD4" s="75"/>
      <c r="LE4" s="75"/>
      <c r="LF4" s="75"/>
      <c r="LG4" s="75"/>
      <c r="LH4" s="75"/>
      <c r="LI4" s="75"/>
      <c r="LJ4" s="75"/>
      <c r="LK4" s="75"/>
      <c r="LL4" s="75"/>
      <c r="LM4" s="75"/>
      <c r="LN4" s="75"/>
      <c r="LO4" s="75"/>
      <c r="LP4" s="75"/>
      <c r="LQ4" s="75"/>
      <c r="LR4" s="75"/>
      <c r="LS4" s="75"/>
      <c r="LT4" s="75"/>
      <c r="LU4" s="75"/>
      <c r="LV4" s="75"/>
      <c r="LW4" s="75"/>
      <c r="LX4" s="75"/>
      <c r="LY4" s="75"/>
      <c r="LZ4" s="75"/>
      <c r="MA4" s="75"/>
      <c r="MB4" s="75"/>
      <c r="MC4" s="75"/>
      <c r="MD4" s="75"/>
      <c r="ME4" s="75"/>
      <c r="MF4" s="75"/>
      <c r="MG4" s="75"/>
      <c r="MH4" s="75"/>
      <c r="MI4" s="75"/>
      <c r="MJ4" s="75"/>
      <c r="MK4" s="75"/>
      <c r="ML4" s="75"/>
      <c r="MM4" s="75"/>
      <c r="MN4" s="75"/>
      <c r="MO4" s="75"/>
      <c r="MP4" s="75"/>
      <c r="MQ4" s="75"/>
      <c r="MR4" s="75"/>
      <c r="MS4" s="75"/>
      <c r="MT4" s="75"/>
      <c r="MU4" s="75"/>
      <c r="MV4" s="75"/>
      <c r="MW4" s="75"/>
      <c r="MX4" s="75"/>
      <c r="MY4" s="75"/>
      <c r="MZ4" s="75"/>
      <c r="NA4" s="75"/>
      <c r="NB4" s="75"/>
      <c r="NC4" s="75"/>
      <c r="ND4" s="75"/>
      <c r="NE4" s="75"/>
      <c r="NF4" s="75"/>
      <c r="NG4" s="75"/>
      <c r="NH4" s="75"/>
      <c r="NI4" s="75"/>
      <c r="NJ4" s="75"/>
      <c r="NK4" s="75"/>
      <c r="NL4" s="75"/>
      <c r="NM4" s="75"/>
      <c r="NN4" s="75">
        <f t="shared" si="95"/>
        <v>33</v>
      </c>
      <c r="NO4" s="75">
        <f t="shared" si="96"/>
        <v>55.800000000000011</v>
      </c>
      <c r="NP4" s="75">
        <f t="shared" si="97"/>
        <v>42.900000000000006</v>
      </c>
      <c r="NQ4" s="75">
        <f t="shared" si="98"/>
        <v>92.100000000000009</v>
      </c>
      <c r="NR4" s="75">
        <f t="shared" si="99"/>
        <v>73.2</v>
      </c>
      <c r="NS4" s="75">
        <f t="shared" si="100"/>
        <v>0</v>
      </c>
      <c r="NT4" s="75">
        <f t="shared" si="101"/>
        <v>0</v>
      </c>
      <c r="NU4" s="75">
        <f t="shared" si="102"/>
        <v>0</v>
      </c>
      <c r="NV4" s="75">
        <f t="shared" si="103"/>
        <v>0</v>
      </c>
      <c r="NW4" s="75">
        <f t="shared" si="104"/>
        <v>0</v>
      </c>
      <c r="NX4" s="75">
        <f t="shared" si="105"/>
        <v>0</v>
      </c>
      <c r="NY4" s="75">
        <f t="shared" si="106"/>
        <v>0</v>
      </c>
      <c r="NZ4" s="75">
        <f t="shared" si="107"/>
        <v>246.10000000000002</v>
      </c>
      <c r="OA4" s="2"/>
      <c r="OB4" s="82"/>
    </row>
    <row r="5" spans="1:427" s="3" customFormat="1" x14ac:dyDescent="0.3">
      <c r="A5" s="1" t="s">
        <v>143</v>
      </c>
      <c r="B5" s="1" t="s">
        <v>144</v>
      </c>
      <c r="C5" s="1" t="s">
        <v>36</v>
      </c>
      <c r="D5" s="1" t="s">
        <v>4</v>
      </c>
      <c r="E5" s="73"/>
      <c r="F5" s="73">
        <f>SUM(M5:NM5)</f>
        <v>1059.7</v>
      </c>
      <c r="G5" s="116"/>
      <c r="H5" s="73"/>
      <c r="I5" s="74">
        <f>+M5+N5+O5+P5+Q5+R5+S5+U5+V5+W5+X5+Z5+AA5+AC5+AD5+AE5+AG5+AJ5+AK5+AM5+AO5+AQ5+AR5+AS5+AU5+AV5+AW5+AX5+AY5+BF5+BI5+BK5+BM5+BN5+BP5+BR5+BS5+BT5+BU5+BY5+BZ5+CB5+CE5+CG5+CH5+CI5+CK5+CN5+CO5+CQ5+CR5+CU5+CW5+CX5+DB5+DC5+DH5+DI5+DJ5+DL5+DT5+DW5+FN5+FO5+FP5+FQ5+FS5+FT5+FX5+GB5+GI5+GJ5+GL5+GM5+GR5+GS5+GT5+GW5+GY5+HF5+HJ5+HL5+HO5+HR5+HS5+HT5+HU5+HV5+HX5+HY5+HZ5+IA5+IB5+IC5+IE5+IG5+IS5+IU5</f>
        <v>275.7000000000001</v>
      </c>
      <c r="J5" s="74">
        <f>+AF5+AH5+AL5+AN5+BB5+BH5+BJ5+BQ5+BV5+BW5+BX5+CA5+CD5+CP5+DA5+DD5+DE5+DG5+DM5+DN5+DO5+DP5+DQ5+DR5+DU5+DV5+DX5+DZ5+EA5+EB5+FH5+FI5+FJ5+FK5+FR5+FU5+FV5+FY5+FZ5+GA5+GC5+GD5+GE5+GG5+GK5+GN5+GO5+GP5+GQ5+GU5+GX5+GZ5+HA5+HB5+HC5+HD5+HE5+HG5+HH5+HK5+HM5+HN5+HW5+ID5+IF5+IH5+II5+IJ5+IK5+IM5+IN5+IO5+IR5+IT5+IP5+IQ5</f>
        <v>503.10000000000014</v>
      </c>
      <c r="K5" s="74">
        <f>+T5+AI5+AP5+AT5+BE5+BO5+BL5+CY5+CZ5+DF5+DK5+DS5+DY5+FL5+FW5+GF5+GV5+HI5+HP5+IL5</f>
        <v>280.89999999999998</v>
      </c>
      <c r="L5" s="77">
        <f>+F5-I5-J5-K5</f>
        <v>0</v>
      </c>
      <c r="M5" s="75">
        <v>1.4</v>
      </c>
      <c r="N5" s="75">
        <v>1</v>
      </c>
      <c r="O5" s="75">
        <v>3.4</v>
      </c>
      <c r="P5" s="75">
        <v>1</v>
      </c>
      <c r="Q5" s="75">
        <v>1</v>
      </c>
      <c r="R5" s="75">
        <v>2.2999999999999998</v>
      </c>
      <c r="S5" s="75">
        <v>1.4</v>
      </c>
      <c r="T5" s="75">
        <v>10.4</v>
      </c>
      <c r="U5" s="75">
        <v>3</v>
      </c>
      <c r="V5" s="75">
        <v>3.9</v>
      </c>
      <c r="W5" s="75">
        <v>1.4</v>
      </c>
      <c r="X5" s="75">
        <v>1.4</v>
      </c>
      <c r="Y5" s="75"/>
      <c r="Z5" s="75">
        <v>4.4000000000000004</v>
      </c>
      <c r="AA5" s="75">
        <v>1</v>
      </c>
      <c r="AB5" s="75"/>
      <c r="AC5" s="75">
        <v>4.5999999999999996</v>
      </c>
      <c r="AD5" s="75">
        <v>1</v>
      </c>
      <c r="AE5" s="75">
        <v>3.2</v>
      </c>
      <c r="AF5" s="75">
        <v>5.8</v>
      </c>
      <c r="AG5" s="75">
        <v>1.4</v>
      </c>
      <c r="AH5" s="75">
        <v>5.0999999999999996</v>
      </c>
      <c r="AI5" s="75">
        <v>11.3</v>
      </c>
      <c r="AJ5" s="75">
        <v>3.8</v>
      </c>
      <c r="AK5" s="75">
        <v>1</v>
      </c>
      <c r="AL5" s="75">
        <v>8.6</v>
      </c>
      <c r="AM5" s="75">
        <v>4.8</v>
      </c>
      <c r="AN5" s="75">
        <v>9.6</v>
      </c>
      <c r="AO5" s="75">
        <v>4.4000000000000004</v>
      </c>
      <c r="AP5" s="75">
        <v>18.5</v>
      </c>
      <c r="AQ5" s="75">
        <v>1</v>
      </c>
      <c r="AR5" s="75">
        <v>1.4</v>
      </c>
      <c r="AS5" s="75">
        <v>3.7</v>
      </c>
      <c r="AT5" s="75">
        <v>15.4</v>
      </c>
      <c r="AU5" s="75">
        <v>1.4</v>
      </c>
      <c r="AV5" s="75">
        <v>1</v>
      </c>
      <c r="AW5" s="75">
        <v>4.2</v>
      </c>
      <c r="AX5" s="75">
        <v>2.6</v>
      </c>
      <c r="AY5" s="75">
        <v>4.4000000000000004</v>
      </c>
      <c r="AZ5" s="75"/>
      <c r="BA5" s="75"/>
      <c r="BB5" s="75">
        <v>8.8000000000000007</v>
      </c>
      <c r="BC5" s="75"/>
      <c r="BD5" s="75"/>
      <c r="BE5" s="75">
        <v>14.4</v>
      </c>
      <c r="BF5" s="75">
        <v>1.4</v>
      </c>
      <c r="BG5" s="75"/>
      <c r="BH5" s="75">
        <v>8.9</v>
      </c>
      <c r="BI5" s="75">
        <v>3.5</v>
      </c>
      <c r="BJ5" s="75">
        <v>8.5</v>
      </c>
      <c r="BK5" s="75">
        <v>1.4</v>
      </c>
      <c r="BL5" s="75">
        <v>11.4</v>
      </c>
      <c r="BM5" s="75">
        <v>1.4</v>
      </c>
      <c r="BN5" s="75">
        <v>1.4</v>
      </c>
      <c r="BO5" s="75">
        <v>11.5</v>
      </c>
      <c r="BP5" s="75">
        <v>1</v>
      </c>
      <c r="BQ5" s="75">
        <v>8.5</v>
      </c>
      <c r="BR5" s="75">
        <v>1.4</v>
      </c>
      <c r="BS5" s="75">
        <v>1.4</v>
      </c>
      <c r="BT5" s="75">
        <v>1.4</v>
      </c>
      <c r="BU5" s="75">
        <v>1.4</v>
      </c>
      <c r="BV5" s="75">
        <v>9.8000000000000007</v>
      </c>
      <c r="BW5" s="75">
        <v>5.8</v>
      </c>
      <c r="BX5" s="75">
        <v>5.8</v>
      </c>
      <c r="BY5" s="75">
        <v>1.4</v>
      </c>
      <c r="BZ5" s="75">
        <v>1</v>
      </c>
      <c r="CA5" s="75">
        <v>6.9</v>
      </c>
      <c r="CB5" s="75">
        <v>1.4</v>
      </c>
      <c r="CC5" s="75"/>
      <c r="CD5" s="75">
        <v>6.4</v>
      </c>
      <c r="CE5" s="75">
        <v>1</v>
      </c>
      <c r="CF5" s="75"/>
      <c r="CG5" s="75">
        <v>1</v>
      </c>
      <c r="CH5" s="75">
        <v>1.4</v>
      </c>
      <c r="CI5" s="75">
        <v>1.4</v>
      </c>
      <c r="CJ5" s="75"/>
      <c r="CK5" s="75">
        <v>3.5</v>
      </c>
      <c r="CL5" s="75"/>
      <c r="CM5" s="75"/>
      <c r="CN5" s="75">
        <v>1.4</v>
      </c>
      <c r="CO5" s="75">
        <v>1.4</v>
      </c>
      <c r="CP5" s="75">
        <v>6.4</v>
      </c>
      <c r="CQ5" s="75">
        <v>4.2</v>
      </c>
      <c r="CR5" s="75">
        <v>1.4</v>
      </c>
      <c r="CS5" s="75"/>
      <c r="CT5" s="75"/>
      <c r="CU5" s="75">
        <v>1.4</v>
      </c>
      <c r="CV5" s="75"/>
      <c r="CW5" s="75">
        <v>1.4</v>
      </c>
      <c r="CX5" s="75">
        <v>1.4</v>
      </c>
      <c r="CY5" s="75">
        <v>10.3</v>
      </c>
      <c r="CZ5" s="75">
        <v>12.5</v>
      </c>
      <c r="DA5" s="75">
        <v>5.6</v>
      </c>
      <c r="DB5" s="75">
        <v>2.2999999999999998</v>
      </c>
      <c r="DC5" s="75">
        <v>2.5</v>
      </c>
      <c r="DD5" s="75">
        <v>5.9</v>
      </c>
      <c r="DE5" s="75">
        <v>5.7</v>
      </c>
      <c r="DF5" s="75">
        <v>17.100000000000001</v>
      </c>
      <c r="DG5" s="75">
        <v>5.7</v>
      </c>
      <c r="DH5" s="75">
        <v>4.9000000000000004</v>
      </c>
      <c r="DI5" s="75">
        <v>2.8</v>
      </c>
      <c r="DJ5" s="75">
        <v>3.5</v>
      </c>
      <c r="DK5" s="75">
        <v>13.2</v>
      </c>
      <c r="DL5" s="75">
        <v>4.7</v>
      </c>
      <c r="DM5" s="75">
        <v>8.6</v>
      </c>
      <c r="DN5" s="75">
        <v>6.4</v>
      </c>
      <c r="DO5" s="75">
        <v>8.1</v>
      </c>
      <c r="DP5" s="75">
        <v>8.6</v>
      </c>
      <c r="DQ5" s="75">
        <v>7.5</v>
      </c>
      <c r="DR5" s="75">
        <v>8.6</v>
      </c>
      <c r="DS5" s="75">
        <v>12.4</v>
      </c>
      <c r="DT5" s="75">
        <v>2.8</v>
      </c>
      <c r="DU5" s="75">
        <v>7</v>
      </c>
      <c r="DV5" s="75">
        <v>5.6</v>
      </c>
      <c r="DW5" s="75">
        <v>4.5999999999999996</v>
      </c>
      <c r="DX5" s="75">
        <v>6.4</v>
      </c>
      <c r="DY5" s="75">
        <v>12.6</v>
      </c>
      <c r="DZ5" s="75">
        <v>5.2</v>
      </c>
      <c r="EA5" s="75">
        <v>6.7</v>
      </c>
      <c r="EB5" s="75">
        <v>7.5</v>
      </c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>
        <v>8.6</v>
      </c>
      <c r="FI5" s="75">
        <v>7.4</v>
      </c>
      <c r="FJ5" s="75">
        <v>6.8</v>
      </c>
      <c r="FK5" s="75">
        <v>5.2</v>
      </c>
      <c r="FL5" s="75">
        <v>10.1</v>
      </c>
      <c r="FM5" s="75"/>
      <c r="FN5" s="75">
        <v>4.4000000000000004</v>
      </c>
      <c r="FO5" s="75">
        <v>4.2</v>
      </c>
      <c r="FP5" s="75">
        <v>2.7</v>
      </c>
      <c r="FQ5" s="75">
        <v>4.0999999999999996</v>
      </c>
      <c r="FR5" s="75">
        <v>5.0999999999999996</v>
      </c>
      <c r="FS5" s="75">
        <v>2.2000000000000002</v>
      </c>
      <c r="FT5" s="75">
        <v>1.7</v>
      </c>
      <c r="FU5" s="75">
        <v>5.0999999999999996</v>
      </c>
      <c r="FV5" s="75">
        <v>5.3</v>
      </c>
      <c r="FW5" s="75">
        <v>14.6</v>
      </c>
      <c r="FX5" s="75">
        <v>3.9</v>
      </c>
      <c r="FY5" s="75">
        <v>7.3</v>
      </c>
      <c r="FZ5" s="75">
        <v>5.5</v>
      </c>
      <c r="GA5" s="75">
        <v>5.2</v>
      </c>
      <c r="GB5" s="75">
        <v>4.8</v>
      </c>
      <c r="GC5" s="75">
        <v>9.6999999999999993</v>
      </c>
      <c r="GD5" s="75">
        <v>7.2</v>
      </c>
      <c r="GE5" s="75">
        <v>5.3</v>
      </c>
      <c r="GF5" s="75">
        <v>20.2</v>
      </c>
      <c r="GG5" s="75">
        <v>5.9</v>
      </c>
      <c r="GH5" s="75"/>
      <c r="GI5" s="75">
        <v>4.5999999999999996</v>
      </c>
      <c r="GJ5" s="75">
        <v>2.9</v>
      </c>
      <c r="GK5" s="75">
        <v>7.3</v>
      </c>
      <c r="GL5" s="75">
        <v>5</v>
      </c>
      <c r="GM5" s="75">
        <v>3.3</v>
      </c>
      <c r="GN5" s="75">
        <v>7.8</v>
      </c>
      <c r="GO5" s="75">
        <v>8.8000000000000007</v>
      </c>
      <c r="GP5" s="75">
        <v>5.2</v>
      </c>
      <c r="GQ5" s="75">
        <v>6.6</v>
      </c>
      <c r="GR5" s="75">
        <v>4.9000000000000004</v>
      </c>
      <c r="GS5" s="75">
        <v>2.5</v>
      </c>
      <c r="GT5" s="75">
        <v>4</v>
      </c>
      <c r="GU5" s="75">
        <v>6.6</v>
      </c>
      <c r="GV5" s="75">
        <v>20.9</v>
      </c>
      <c r="GW5" s="75">
        <v>4.5999999999999996</v>
      </c>
      <c r="GX5" s="75">
        <v>5.2</v>
      </c>
      <c r="GY5" s="75">
        <v>5</v>
      </c>
      <c r="GZ5" s="75">
        <v>5.7</v>
      </c>
      <c r="HA5" s="75">
        <v>5.3</v>
      </c>
      <c r="HB5" s="75">
        <v>5.6</v>
      </c>
      <c r="HC5" s="75">
        <v>5.7</v>
      </c>
      <c r="HD5" s="75">
        <v>6.5</v>
      </c>
      <c r="HE5" s="75">
        <v>5.2</v>
      </c>
      <c r="HF5" s="75">
        <v>3.6</v>
      </c>
      <c r="HG5" s="75">
        <v>5.7</v>
      </c>
      <c r="HH5" s="75">
        <v>6.6</v>
      </c>
      <c r="HI5" s="75">
        <v>14.6</v>
      </c>
      <c r="HJ5" s="75">
        <v>4.3</v>
      </c>
      <c r="HK5" s="75">
        <v>6.5</v>
      </c>
      <c r="HL5" s="75">
        <v>4.3</v>
      </c>
      <c r="HM5" s="75">
        <v>7.2</v>
      </c>
      <c r="HN5" s="75">
        <v>7.3</v>
      </c>
      <c r="HO5" s="75">
        <v>4.3</v>
      </c>
      <c r="HP5" s="75">
        <v>10.9</v>
      </c>
      <c r="HQ5" s="75"/>
      <c r="HR5" s="75">
        <v>2.7</v>
      </c>
      <c r="HS5" s="75">
        <v>4</v>
      </c>
      <c r="HT5" s="75">
        <v>3.6</v>
      </c>
      <c r="HU5" s="75">
        <v>4.5999999999999996</v>
      </c>
      <c r="HV5" s="75">
        <v>3.5</v>
      </c>
      <c r="HW5" s="75">
        <v>5.2</v>
      </c>
      <c r="HX5" s="75">
        <v>3.9</v>
      </c>
      <c r="HY5" s="75">
        <v>3.2</v>
      </c>
      <c r="HZ5" s="75">
        <v>3</v>
      </c>
      <c r="IA5" s="75">
        <v>2.5</v>
      </c>
      <c r="IB5" s="75">
        <v>3.2</v>
      </c>
      <c r="IC5" s="75">
        <v>3.6</v>
      </c>
      <c r="ID5" s="75">
        <v>7.3</v>
      </c>
      <c r="IE5" s="75">
        <v>3.5</v>
      </c>
      <c r="IF5" s="75">
        <v>6.8</v>
      </c>
      <c r="IG5" s="75">
        <v>4.7</v>
      </c>
      <c r="IH5" s="75">
        <v>5.5</v>
      </c>
      <c r="II5" s="75">
        <v>5.0999999999999996</v>
      </c>
      <c r="IJ5" s="75">
        <v>6</v>
      </c>
      <c r="IK5" s="75">
        <v>8</v>
      </c>
      <c r="IL5" s="75">
        <v>18.600000000000001</v>
      </c>
      <c r="IM5" s="75">
        <v>7.1</v>
      </c>
      <c r="IN5" s="75">
        <v>5.5</v>
      </c>
      <c r="IO5" s="75">
        <v>5.6</v>
      </c>
      <c r="IP5" s="75">
        <v>5.0999999999999996</v>
      </c>
      <c r="IQ5" s="75">
        <v>5.2</v>
      </c>
      <c r="IR5" s="75">
        <v>6.1</v>
      </c>
      <c r="IS5" s="75">
        <v>4.5999999999999996</v>
      </c>
      <c r="IT5" s="75">
        <v>6.2</v>
      </c>
      <c r="IU5" s="75">
        <v>4.8</v>
      </c>
      <c r="IV5" s="75"/>
      <c r="IW5" s="75"/>
      <c r="IX5" s="75"/>
      <c r="IY5" s="75"/>
      <c r="IZ5" s="75"/>
      <c r="JA5" s="75"/>
      <c r="JB5" s="75"/>
      <c r="JC5" s="75"/>
      <c r="JD5" s="75"/>
      <c r="JE5" s="75"/>
      <c r="JF5" s="75"/>
      <c r="JG5" s="75"/>
      <c r="JH5" s="75"/>
      <c r="JI5" s="75"/>
      <c r="JJ5" s="75"/>
      <c r="JK5" s="75"/>
      <c r="JL5" s="75"/>
      <c r="JM5" s="75"/>
      <c r="JN5" s="75"/>
      <c r="JO5" s="75"/>
      <c r="JP5" s="75"/>
      <c r="JQ5" s="75"/>
      <c r="JR5" s="75"/>
      <c r="JS5" s="75"/>
      <c r="JT5" s="75"/>
      <c r="JU5" s="75"/>
      <c r="JV5" s="75"/>
      <c r="JW5" s="75"/>
      <c r="JX5" s="75"/>
      <c r="JY5" s="75"/>
      <c r="JZ5" s="75"/>
      <c r="KA5" s="75"/>
      <c r="KB5" s="75"/>
      <c r="KC5" s="75"/>
      <c r="KD5" s="75"/>
      <c r="KE5" s="75"/>
      <c r="KF5" s="75"/>
      <c r="KG5" s="75"/>
      <c r="KH5" s="75"/>
      <c r="KI5" s="75"/>
      <c r="KJ5" s="75"/>
      <c r="KK5" s="75"/>
      <c r="KL5" s="75"/>
      <c r="KM5" s="75"/>
      <c r="KN5" s="75"/>
      <c r="KO5" s="75"/>
      <c r="KP5" s="75"/>
      <c r="KQ5" s="75"/>
      <c r="KR5" s="75"/>
      <c r="KS5" s="75"/>
      <c r="KT5" s="75"/>
      <c r="KU5" s="75"/>
      <c r="KV5" s="75"/>
      <c r="KW5" s="75"/>
      <c r="KX5" s="75"/>
      <c r="KY5" s="75"/>
      <c r="KZ5" s="75"/>
      <c r="LA5" s="75"/>
      <c r="LB5" s="75"/>
      <c r="LC5" s="75"/>
      <c r="LD5" s="75"/>
      <c r="LE5" s="75"/>
      <c r="LF5" s="75"/>
      <c r="LG5" s="75"/>
      <c r="LH5" s="75"/>
      <c r="LI5" s="75"/>
      <c r="LJ5" s="75"/>
      <c r="LK5" s="75"/>
      <c r="LL5" s="75"/>
      <c r="LM5" s="75"/>
      <c r="LN5" s="75"/>
      <c r="LO5" s="75"/>
      <c r="LP5" s="75"/>
      <c r="LQ5" s="75"/>
      <c r="LR5" s="75"/>
      <c r="LS5" s="75"/>
      <c r="LT5" s="75"/>
      <c r="LU5" s="75"/>
      <c r="LV5" s="75"/>
      <c r="LW5" s="75"/>
      <c r="LX5" s="75"/>
      <c r="LY5" s="75"/>
      <c r="LZ5" s="75"/>
      <c r="MA5" s="75"/>
      <c r="MB5" s="75"/>
      <c r="MC5" s="75"/>
      <c r="MD5" s="75"/>
      <c r="ME5" s="75"/>
      <c r="MF5" s="75"/>
      <c r="MG5" s="75"/>
      <c r="MH5" s="75"/>
      <c r="MI5" s="75"/>
      <c r="MJ5" s="75"/>
      <c r="MK5" s="75"/>
      <c r="ML5" s="75"/>
      <c r="MM5" s="75"/>
      <c r="MN5" s="75"/>
      <c r="MO5" s="75"/>
      <c r="MP5" s="75"/>
      <c r="MQ5" s="75"/>
      <c r="MR5" s="75"/>
      <c r="MS5" s="75"/>
      <c r="MT5" s="75"/>
      <c r="MU5" s="75"/>
      <c r="MV5" s="75"/>
      <c r="MW5" s="75"/>
      <c r="MX5" s="75"/>
      <c r="MY5" s="75"/>
      <c r="MZ5" s="75"/>
      <c r="NA5" s="75"/>
      <c r="NB5" s="75"/>
      <c r="NC5" s="75"/>
      <c r="ND5" s="75"/>
      <c r="NE5" s="75"/>
      <c r="NF5" s="75"/>
      <c r="NG5" s="75"/>
      <c r="NH5" s="75"/>
      <c r="NI5" s="75"/>
      <c r="NJ5" s="75"/>
      <c r="NK5" s="75"/>
      <c r="NL5" s="75"/>
      <c r="NM5" s="75"/>
      <c r="NN5" s="75">
        <f t="shared" si="95"/>
        <v>121.09999999999998</v>
      </c>
      <c r="NO5" s="75">
        <f t="shared" si="96"/>
        <v>119.00000000000004</v>
      </c>
      <c r="NP5" s="75">
        <f t="shared" si="97"/>
        <v>68.600000000000009</v>
      </c>
      <c r="NQ5" s="75">
        <f t="shared" si="98"/>
        <v>215.29999999999998</v>
      </c>
      <c r="NR5" s="75">
        <f t="shared" si="99"/>
        <v>0</v>
      </c>
      <c r="NS5" s="75">
        <f t="shared" si="100"/>
        <v>177.3</v>
      </c>
      <c r="NT5" s="75">
        <f t="shared" si="101"/>
        <v>199.70000000000002</v>
      </c>
      <c r="NU5" s="75">
        <f t="shared" si="102"/>
        <v>158.69999999999996</v>
      </c>
      <c r="NV5" s="75">
        <f t="shared" si="103"/>
        <v>0</v>
      </c>
      <c r="NW5" s="75">
        <f t="shared" si="104"/>
        <v>0</v>
      </c>
      <c r="NX5" s="75">
        <f t="shared" si="105"/>
        <v>0</v>
      </c>
      <c r="NY5" s="75">
        <f t="shared" si="106"/>
        <v>0</v>
      </c>
      <c r="NZ5" s="75">
        <f t="shared" si="107"/>
        <v>968.30000000000018</v>
      </c>
      <c r="OA5" s="2"/>
      <c r="OB5" s="82"/>
    </row>
    <row r="6" spans="1:427" s="3" customFormat="1" x14ac:dyDescent="0.3">
      <c r="A6" s="51" t="s">
        <v>191</v>
      </c>
      <c r="B6" s="1" t="s">
        <v>112</v>
      </c>
      <c r="C6" s="1" t="s">
        <v>36</v>
      </c>
      <c r="D6" s="1" t="s">
        <v>7</v>
      </c>
      <c r="E6" s="73">
        <f>SUM(M6:NM6)</f>
        <v>1331.2</v>
      </c>
      <c r="F6" s="73"/>
      <c r="G6" s="73"/>
      <c r="H6" s="73"/>
      <c r="I6" s="74">
        <f>+M6+O6+P6+R6+S6+Y6+AA6+AB6+AF6+AH6+AI6+AT6+AU6+AV6+AW6+AY6+AZ6+BA6+BF6+BG6+BJ6+BQ6+BS6+BV6+BX6+BZ6+CA6+CC6+CE6+CF6+CG6+CI6+CJ6+CM6+CN6+CS6+CV6+CY6+DC6+DD6+DE6+DH6+DI6+DJ6+DK6+DN6+DQ6+DR6+DS6+DT6+DY6+DZ6+EA6+EB6+EC6+ED6+EF6+EH6+EI6+EK6+EN6+EO6+EP6+ET6+EU6+EV6+EW6+EX6+EY6+FA6+FB6+FE6+FF6+FG6+FH6+FI6+FK6+FL6+FN6+FO6+FP6+FS6+FT6+FU6+FW6+FX6+FY6+FZ6+GB6+GC6+GD6+GE6+GG6+GI6+GJ6+GM6+GP6+GR6+GS6+GT6+GU6+GW6+GX6+GY6+HA6+HB6+HC6+HE6+HF6+HG6+HH6+HJ6+HL6+HM6+HN6+HO6+HR6+HS6+HT6+HV6+HW6+HZ6+IB6+ID6+IF6+IG6+IH6+II6+IN6+IO6+IP6+IQ6+IR6+IS6+IT6+IU6</f>
        <v>492.7000000000001</v>
      </c>
      <c r="J6" s="74">
        <f>+N6+Q6+T6+U6+V6+W6+X6+Z6+AC6+AD6+AE6+AG6+AJ6+AK6+AL6+AM6+AN6+AO6+AP6+AQ6+AR6+AS6+AX6+BB6+BC6+BD6+BH6+BI6+BK6+BL6+BM6+BN6+BO6+BP6+BR6+BT6+BW6+BY6+CB6+CD6+CH6+CL6+CO6+CQ6+CT6+CU6+CW6+CX6+DB6+DL6+DM6+DO6+DP6+DU6+DW6+DX6+EE6+EG6+EJ6+EM6+EQ6+EZ6+FC6+FD6+EL6+FJ6+FM6+FQ6+FV6+GA6+GK6+GL6+GN6+GO6+GQ6+HD6+HK6+HP6+HU6+HX6+IA6+IC6+IE6+IK6+IM6</f>
        <v>565.20000000000016</v>
      </c>
      <c r="K6" s="74">
        <f>+BE6+BU6+CK6+CP6+CR6+DA6+DF6+DV6+DG6+FR6+GF6+GH6+GV6+GZ6+HI6+HQ6+HY6+IJ6+IL6</f>
        <v>273.3</v>
      </c>
      <c r="L6" s="77">
        <f>+E6-I6-J6-K6</f>
        <v>0</v>
      </c>
      <c r="M6" s="75">
        <v>5</v>
      </c>
      <c r="N6" s="75">
        <v>5.7</v>
      </c>
      <c r="O6" s="75">
        <v>5</v>
      </c>
      <c r="P6" s="75">
        <v>2.8</v>
      </c>
      <c r="Q6" s="75">
        <v>5.6</v>
      </c>
      <c r="R6" s="75">
        <v>4.8</v>
      </c>
      <c r="S6" s="75">
        <v>4.5</v>
      </c>
      <c r="T6" s="75">
        <v>5.4</v>
      </c>
      <c r="U6" s="75">
        <v>6.3</v>
      </c>
      <c r="V6" s="75">
        <v>5.5</v>
      </c>
      <c r="W6" s="75">
        <v>5.6</v>
      </c>
      <c r="X6" s="75">
        <v>5.0999999999999996</v>
      </c>
      <c r="Y6" s="75">
        <v>4.9000000000000004</v>
      </c>
      <c r="Z6" s="75">
        <v>6.6</v>
      </c>
      <c r="AA6" s="75">
        <v>4.8</v>
      </c>
      <c r="AB6" s="75">
        <v>5</v>
      </c>
      <c r="AC6" s="75">
        <v>5.5</v>
      </c>
      <c r="AD6" s="75">
        <v>5.3</v>
      </c>
      <c r="AE6" s="75">
        <v>5.2</v>
      </c>
      <c r="AF6" s="75">
        <v>2.8</v>
      </c>
      <c r="AG6" s="75">
        <v>5.8</v>
      </c>
      <c r="AH6" s="75">
        <v>3.7</v>
      </c>
      <c r="AI6" s="75">
        <v>3.2</v>
      </c>
      <c r="AJ6" s="75">
        <v>5.7</v>
      </c>
      <c r="AK6" s="75">
        <v>5.0999999999999996</v>
      </c>
      <c r="AL6" s="75">
        <v>5.2</v>
      </c>
      <c r="AM6" s="75">
        <v>6.2</v>
      </c>
      <c r="AN6" s="75">
        <v>5.9</v>
      </c>
      <c r="AO6" s="75">
        <v>5.2</v>
      </c>
      <c r="AP6" s="75">
        <v>5.0999999999999996</v>
      </c>
      <c r="AQ6" s="75">
        <v>5.0999999999999996</v>
      </c>
      <c r="AR6" s="75">
        <v>7.7</v>
      </c>
      <c r="AS6" s="75">
        <v>5.0999999999999996</v>
      </c>
      <c r="AT6" s="75">
        <v>4</v>
      </c>
      <c r="AU6" s="75">
        <v>2.2999999999999998</v>
      </c>
      <c r="AV6" s="75">
        <v>2.9</v>
      </c>
      <c r="AW6" s="75">
        <v>4.5</v>
      </c>
      <c r="AX6" s="75">
        <v>5.3</v>
      </c>
      <c r="AY6" s="75">
        <v>3.8</v>
      </c>
      <c r="AZ6" s="75">
        <v>1.8</v>
      </c>
      <c r="BA6" s="75">
        <v>2.1</v>
      </c>
      <c r="BB6" s="75">
        <v>6</v>
      </c>
      <c r="BC6" s="75">
        <v>6</v>
      </c>
      <c r="BD6" s="75">
        <v>6</v>
      </c>
      <c r="BE6" s="75">
        <v>13</v>
      </c>
      <c r="BF6" s="75">
        <v>4.5999999999999996</v>
      </c>
      <c r="BG6" s="75">
        <v>2.6</v>
      </c>
      <c r="BH6" s="75">
        <v>5.5</v>
      </c>
      <c r="BI6" s="75">
        <v>6</v>
      </c>
      <c r="BJ6" s="75">
        <v>3.9</v>
      </c>
      <c r="BK6" s="75">
        <v>6.9</v>
      </c>
      <c r="BL6" s="75">
        <v>9.4</v>
      </c>
      <c r="BM6" s="75">
        <v>6</v>
      </c>
      <c r="BN6" s="75">
        <v>6.5</v>
      </c>
      <c r="BO6" s="75">
        <v>5.8</v>
      </c>
      <c r="BP6" s="75">
        <v>6.2</v>
      </c>
      <c r="BQ6" s="75">
        <v>3.7</v>
      </c>
      <c r="BR6" s="75">
        <v>8.5</v>
      </c>
      <c r="BS6" s="75">
        <v>4.2</v>
      </c>
      <c r="BT6" s="75">
        <v>9.5</v>
      </c>
      <c r="BU6" s="75">
        <v>10.8</v>
      </c>
      <c r="BV6" s="75">
        <v>3.4</v>
      </c>
      <c r="BW6" s="75">
        <v>7.2</v>
      </c>
      <c r="BX6" s="75">
        <v>3.7</v>
      </c>
      <c r="BY6" s="75">
        <v>8</v>
      </c>
      <c r="BZ6" s="75">
        <v>5</v>
      </c>
      <c r="CA6" s="75">
        <v>4.5</v>
      </c>
      <c r="CB6" s="75">
        <v>9.8000000000000007</v>
      </c>
      <c r="CC6" s="75">
        <v>4</v>
      </c>
      <c r="CD6" s="75">
        <v>5.6</v>
      </c>
      <c r="CE6" s="75">
        <v>3.8</v>
      </c>
      <c r="CF6" s="75">
        <v>1.8</v>
      </c>
      <c r="CG6" s="75">
        <v>3.7</v>
      </c>
      <c r="CH6" s="75">
        <v>7.8</v>
      </c>
      <c r="CI6" s="75">
        <v>4.3</v>
      </c>
      <c r="CJ6" s="75">
        <v>3.7</v>
      </c>
      <c r="CK6" s="75">
        <v>11.6</v>
      </c>
      <c r="CL6" s="75">
        <v>6.7</v>
      </c>
      <c r="CM6" s="75">
        <v>2.2999999999999998</v>
      </c>
      <c r="CN6" s="75">
        <v>3.9</v>
      </c>
      <c r="CO6" s="75">
        <v>7.3</v>
      </c>
      <c r="CP6" s="75">
        <v>10.4</v>
      </c>
      <c r="CQ6" s="75">
        <v>8.3000000000000007</v>
      </c>
      <c r="CR6" s="75">
        <v>14.7</v>
      </c>
      <c r="CS6" s="75">
        <v>2.9</v>
      </c>
      <c r="CT6" s="75">
        <v>5.7</v>
      </c>
      <c r="CU6" s="75">
        <v>6.6</v>
      </c>
      <c r="CV6" s="75">
        <v>2.6</v>
      </c>
      <c r="CW6" s="75">
        <v>7.3</v>
      </c>
      <c r="CX6" s="75">
        <v>6.1</v>
      </c>
      <c r="CY6" s="75">
        <v>4.8</v>
      </c>
      <c r="CZ6" s="75"/>
      <c r="DA6" s="75">
        <v>12.1</v>
      </c>
      <c r="DB6" s="75">
        <v>7.8</v>
      </c>
      <c r="DC6" s="75">
        <v>5</v>
      </c>
      <c r="DD6" s="75">
        <v>3.6</v>
      </c>
      <c r="DE6" s="75">
        <v>3.9</v>
      </c>
      <c r="DF6" s="75">
        <v>14</v>
      </c>
      <c r="DG6" s="75">
        <v>12.3</v>
      </c>
      <c r="DH6" s="75">
        <v>3.9</v>
      </c>
      <c r="DI6" s="75">
        <v>1.7</v>
      </c>
      <c r="DJ6" s="75">
        <v>3.8</v>
      </c>
      <c r="DK6" s="75">
        <v>2</v>
      </c>
      <c r="DL6" s="75">
        <v>8.1</v>
      </c>
      <c r="DM6" s="75">
        <v>9.5</v>
      </c>
      <c r="DN6" s="75">
        <v>4.7</v>
      </c>
      <c r="DO6" s="75">
        <v>5.2</v>
      </c>
      <c r="DP6" s="75">
        <v>6.1</v>
      </c>
      <c r="DQ6" s="75">
        <v>4.0999999999999996</v>
      </c>
      <c r="DR6" s="75">
        <v>2.7</v>
      </c>
      <c r="DS6" s="75">
        <v>4.3</v>
      </c>
      <c r="DT6" s="75">
        <v>2.5</v>
      </c>
      <c r="DU6" s="75">
        <v>8.3000000000000007</v>
      </c>
      <c r="DV6" s="75">
        <v>10.4</v>
      </c>
      <c r="DW6" s="75">
        <v>5.8</v>
      </c>
      <c r="DX6" s="75">
        <v>8.5</v>
      </c>
      <c r="DY6" s="75">
        <v>4.7</v>
      </c>
      <c r="DZ6" s="75">
        <v>3.4</v>
      </c>
      <c r="EA6" s="75">
        <v>4.0999999999999996</v>
      </c>
      <c r="EB6" s="75">
        <v>4.9000000000000004</v>
      </c>
      <c r="EC6" s="75">
        <v>4.0999999999999996</v>
      </c>
      <c r="ED6" s="75">
        <v>3.3</v>
      </c>
      <c r="EE6" s="75">
        <v>9.9</v>
      </c>
      <c r="EF6" s="75">
        <v>3</v>
      </c>
      <c r="EG6" s="75">
        <v>8.8000000000000007</v>
      </c>
      <c r="EH6" s="75">
        <v>4.5</v>
      </c>
      <c r="EI6" s="75">
        <v>4</v>
      </c>
      <c r="EJ6" s="75">
        <v>9.4</v>
      </c>
      <c r="EK6" s="75">
        <v>3.9</v>
      </c>
      <c r="EL6" s="75">
        <v>5.2</v>
      </c>
      <c r="EM6" s="75">
        <v>9.6999999999999993</v>
      </c>
      <c r="EN6" s="75">
        <v>4.8</v>
      </c>
      <c r="EO6" s="75">
        <v>3.8</v>
      </c>
      <c r="EP6" s="75">
        <v>3.6</v>
      </c>
      <c r="EQ6" s="75">
        <v>7.2</v>
      </c>
      <c r="ER6" s="75"/>
      <c r="ES6" s="75"/>
      <c r="ET6" s="75">
        <v>3.6</v>
      </c>
      <c r="EU6" s="75">
        <v>3.1</v>
      </c>
      <c r="EV6" s="75">
        <v>4.7</v>
      </c>
      <c r="EW6" s="75">
        <v>4.7</v>
      </c>
      <c r="EX6" s="75">
        <v>3.9</v>
      </c>
      <c r="EY6" s="75">
        <v>5</v>
      </c>
      <c r="EZ6" s="75">
        <v>6.1</v>
      </c>
      <c r="FA6" s="75">
        <v>3.3</v>
      </c>
      <c r="FB6" s="75">
        <v>3.1</v>
      </c>
      <c r="FC6" s="75">
        <v>5.5</v>
      </c>
      <c r="FD6" s="75">
        <v>6.4</v>
      </c>
      <c r="FE6" s="75">
        <v>3.3</v>
      </c>
      <c r="FF6" s="75">
        <v>2.5</v>
      </c>
      <c r="FG6" s="75">
        <v>1.7</v>
      </c>
      <c r="FH6" s="75">
        <v>4.8</v>
      </c>
      <c r="FI6" s="75">
        <v>4.3</v>
      </c>
      <c r="FJ6" s="75">
        <v>6.6</v>
      </c>
      <c r="FK6" s="75">
        <v>3.3</v>
      </c>
      <c r="FL6" s="75">
        <v>3.2</v>
      </c>
      <c r="FM6" s="75">
        <v>5.2</v>
      </c>
      <c r="FN6" s="75">
        <v>2.7</v>
      </c>
      <c r="FO6" s="75">
        <v>3.3</v>
      </c>
      <c r="FP6" s="75">
        <v>1.2</v>
      </c>
      <c r="FQ6" s="75">
        <v>5.0999999999999996</v>
      </c>
      <c r="FR6" s="75">
        <v>19.399999999999999</v>
      </c>
      <c r="FS6" s="75">
        <v>3.9</v>
      </c>
      <c r="FT6" s="75">
        <v>3.5</v>
      </c>
      <c r="FU6" s="75">
        <v>3</v>
      </c>
      <c r="FV6" s="75">
        <v>5.5</v>
      </c>
      <c r="FW6" s="75">
        <v>3.5</v>
      </c>
      <c r="FX6" s="75">
        <v>4.3</v>
      </c>
      <c r="FY6" s="75">
        <v>5</v>
      </c>
      <c r="FZ6" s="75">
        <v>3</v>
      </c>
      <c r="GA6" s="75">
        <v>6.5</v>
      </c>
      <c r="GB6" s="75">
        <v>4.2</v>
      </c>
      <c r="GC6" s="75">
        <v>3.5</v>
      </c>
      <c r="GD6" s="75">
        <v>3.5</v>
      </c>
      <c r="GE6" s="75">
        <v>5</v>
      </c>
      <c r="GF6" s="75">
        <v>16.399999999999999</v>
      </c>
      <c r="GG6" s="75">
        <v>5</v>
      </c>
      <c r="GH6" s="75">
        <v>10.3</v>
      </c>
      <c r="GI6" s="75">
        <v>2.8</v>
      </c>
      <c r="GJ6" s="75">
        <v>4.8</v>
      </c>
      <c r="GK6" s="75">
        <v>5.3</v>
      </c>
      <c r="GL6" s="75">
        <v>6.7</v>
      </c>
      <c r="GM6" s="75">
        <v>2.8</v>
      </c>
      <c r="GN6" s="75">
        <v>7.7</v>
      </c>
      <c r="GO6" s="75">
        <v>8.6999999999999993</v>
      </c>
      <c r="GP6" s="75">
        <v>4.8</v>
      </c>
      <c r="GQ6" s="75">
        <v>5.2</v>
      </c>
      <c r="GR6" s="75">
        <v>4.4000000000000004</v>
      </c>
      <c r="GS6" s="75">
        <v>2.2000000000000002</v>
      </c>
      <c r="GT6" s="75">
        <v>3</v>
      </c>
      <c r="GU6" s="75">
        <v>5</v>
      </c>
      <c r="GV6" s="75">
        <v>20.3</v>
      </c>
      <c r="GW6" s="75">
        <v>4</v>
      </c>
      <c r="GX6" s="75">
        <v>3.6</v>
      </c>
      <c r="GY6" s="75">
        <v>3.8</v>
      </c>
      <c r="GZ6" s="75">
        <v>14.8</v>
      </c>
      <c r="HA6" s="75">
        <v>2.2999999999999998</v>
      </c>
      <c r="HB6" s="75">
        <v>4.2</v>
      </c>
      <c r="HC6" s="75">
        <v>4.0999999999999996</v>
      </c>
      <c r="HD6" s="75">
        <v>6</v>
      </c>
      <c r="HE6" s="75">
        <v>3.9</v>
      </c>
      <c r="HF6" s="75">
        <v>2.2999999999999998</v>
      </c>
      <c r="HG6" s="75">
        <v>3.5</v>
      </c>
      <c r="HH6" s="75">
        <v>2.7</v>
      </c>
      <c r="HI6" s="75">
        <v>11.9</v>
      </c>
      <c r="HJ6" s="75">
        <v>4.7</v>
      </c>
      <c r="HK6" s="75">
        <v>8.3000000000000007</v>
      </c>
      <c r="HL6" s="75">
        <v>4</v>
      </c>
      <c r="HM6" s="75">
        <v>2.8</v>
      </c>
      <c r="HN6" s="75">
        <v>3.7</v>
      </c>
      <c r="HO6" s="75">
        <v>3.6</v>
      </c>
      <c r="HP6" s="75">
        <v>6.4</v>
      </c>
      <c r="HQ6" s="75">
        <v>12.2</v>
      </c>
      <c r="HR6" s="75">
        <v>1.9</v>
      </c>
      <c r="HS6" s="75">
        <v>3</v>
      </c>
      <c r="HT6" s="75">
        <v>2.6</v>
      </c>
      <c r="HU6" s="75">
        <v>5.2</v>
      </c>
      <c r="HV6" s="75">
        <v>1.8</v>
      </c>
      <c r="HW6" s="75">
        <v>1.9</v>
      </c>
      <c r="HX6" s="75">
        <v>9</v>
      </c>
      <c r="HY6" s="75">
        <v>11.2</v>
      </c>
      <c r="HZ6" s="75">
        <v>2.8</v>
      </c>
      <c r="IA6" s="75">
        <v>8</v>
      </c>
      <c r="IB6" s="75">
        <v>3.6</v>
      </c>
      <c r="IC6" s="75">
        <v>9.4</v>
      </c>
      <c r="ID6" s="75">
        <v>3.9</v>
      </c>
      <c r="IE6" s="75">
        <v>5.5</v>
      </c>
      <c r="IF6" s="75">
        <v>3.8</v>
      </c>
      <c r="IG6" s="75">
        <v>4.0999999999999996</v>
      </c>
      <c r="IH6" s="75">
        <v>3.5</v>
      </c>
      <c r="II6" s="75">
        <v>3.5</v>
      </c>
      <c r="IJ6" s="75">
        <v>32.6</v>
      </c>
      <c r="IK6" s="75">
        <v>7.6</v>
      </c>
      <c r="IL6" s="75">
        <v>14.9</v>
      </c>
      <c r="IM6" s="75">
        <v>5.9</v>
      </c>
      <c r="IN6" s="75">
        <v>4.4000000000000004</v>
      </c>
      <c r="IO6" s="75">
        <v>3.6</v>
      </c>
      <c r="IP6" s="75">
        <v>2.9</v>
      </c>
      <c r="IQ6" s="75">
        <v>2.9</v>
      </c>
      <c r="IR6" s="75">
        <v>3.9</v>
      </c>
      <c r="IS6" s="75">
        <v>3</v>
      </c>
      <c r="IT6" s="75">
        <v>4.5999999999999996</v>
      </c>
      <c r="IU6" s="75">
        <v>3.3</v>
      </c>
      <c r="IV6" s="75"/>
      <c r="IW6" s="75"/>
      <c r="IX6" s="75"/>
      <c r="IY6" s="75"/>
      <c r="IZ6" s="75"/>
      <c r="JA6" s="75"/>
      <c r="JB6" s="75"/>
      <c r="JC6" s="75"/>
      <c r="JD6" s="75"/>
      <c r="JE6" s="75"/>
      <c r="JF6" s="75"/>
      <c r="JG6" s="75"/>
      <c r="JH6" s="75"/>
      <c r="JI6" s="75"/>
      <c r="JJ6" s="75"/>
      <c r="JK6" s="75"/>
      <c r="JL6" s="75"/>
      <c r="JM6" s="75"/>
      <c r="JN6" s="75"/>
      <c r="JO6" s="75"/>
      <c r="JP6" s="75"/>
      <c r="JQ6" s="75"/>
      <c r="JR6" s="75"/>
      <c r="JS6" s="75"/>
      <c r="JT6" s="75"/>
      <c r="JU6" s="75"/>
      <c r="JV6" s="75"/>
      <c r="JW6" s="75"/>
      <c r="JX6" s="75"/>
      <c r="JY6" s="75"/>
      <c r="JZ6" s="75"/>
      <c r="KA6" s="75"/>
      <c r="KB6" s="75"/>
      <c r="KC6" s="75"/>
      <c r="KD6" s="75"/>
      <c r="KE6" s="75"/>
      <c r="KF6" s="75"/>
      <c r="KG6" s="75"/>
      <c r="KH6" s="75"/>
      <c r="KI6" s="75"/>
      <c r="KJ6" s="75"/>
      <c r="KK6" s="75"/>
      <c r="KL6" s="75"/>
      <c r="KM6" s="75"/>
      <c r="KN6" s="75"/>
      <c r="KO6" s="75"/>
      <c r="KP6" s="75"/>
      <c r="KQ6" s="75"/>
      <c r="KR6" s="75"/>
      <c r="KS6" s="75"/>
      <c r="KT6" s="75"/>
      <c r="KU6" s="75"/>
      <c r="KV6" s="75"/>
      <c r="KW6" s="75"/>
      <c r="KX6" s="75"/>
      <c r="KY6" s="75"/>
      <c r="KZ6" s="75"/>
      <c r="LA6" s="75"/>
      <c r="LB6" s="75"/>
      <c r="LC6" s="75"/>
      <c r="LD6" s="75"/>
      <c r="LE6" s="75"/>
      <c r="LF6" s="75"/>
      <c r="LG6" s="75"/>
      <c r="LH6" s="75"/>
      <c r="LI6" s="75"/>
      <c r="LJ6" s="75"/>
      <c r="LK6" s="75"/>
      <c r="LL6" s="75"/>
      <c r="LM6" s="75"/>
      <c r="LN6" s="75"/>
      <c r="LO6" s="75"/>
      <c r="LP6" s="75"/>
      <c r="LQ6" s="75"/>
      <c r="LR6" s="75"/>
      <c r="LS6" s="75"/>
      <c r="LT6" s="75"/>
      <c r="LU6" s="75"/>
      <c r="LV6" s="75"/>
      <c r="LW6" s="75"/>
      <c r="LX6" s="75"/>
      <c r="LY6" s="75"/>
      <c r="LZ6" s="75"/>
      <c r="MA6" s="75"/>
      <c r="MB6" s="75"/>
      <c r="MC6" s="75"/>
      <c r="MD6" s="75"/>
      <c r="ME6" s="75"/>
      <c r="MF6" s="75"/>
      <c r="MG6" s="75"/>
      <c r="MH6" s="75"/>
      <c r="MI6" s="75"/>
      <c r="MJ6" s="75"/>
      <c r="MK6" s="75"/>
      <c r="ML6" s="75"/>
      <c r="MM6" s="75"/>
      <c r="MN6" s="75"/>
      <c r="MO6" s="75"/>
      <c r="MP6" s="75"/>
      <c r="MQ6" s="75"/>
      <c r="MR6" s="75"/>
      <c r="MS6" s="75"/>
      <c r="MT6" s="75"/>
      <c r="MU6" s="75"/>
      <c r="MV6" s="75"/>
      <c r="MW6" s="75"/>
      <c r="MX6" s="75"/>
      <c r="MY6" s="75"/>
      <c r="MZ6" s="75"/>
      <c r="NA6" s="75"/>
      <c r="NB6" s="75"/>
      <c r="NC6" s="75"/>
      <c r="ND6" s="75"/>
      <c r="NE6" s="75"/>
      <c r="NF6" s="75"/>
      <c r="NG6" s="75"/>
      <c r="NH6" s="75"/>
      <c r="NI6" s="75"/>
      <c r="NJ6" s="75"/>
      <c r="NK6" s="75"/>
      <c r="NL6" s="75"/>
      <c r="NM6" s="75"/>
      <c r="NN6" s="75">
        <f t="shared" si="95"/>
        <v>157.59999999999997</v>
      </c>
      <c r="NO6" s="75">
        <f t="shared" si="96"/>
        <v>150.29999999999998</v>
      </c>
      <c r="NP6" s="75">
        <f t="shared" si="97"/>
        <v>193</v>
      </c>
      <c r="NQ6" s="75">
        <f t="shared" si="98"/>
        <v>172.20000000000002</v>
      </c>
      <c r="NR6" s="75">
        <f t="shared" si="99"/>
        <v>142.1</v>
      </c>
      <c r="NS6" s="75">
        <f t="shared" si="100"/>
        <v>158.10000000000005</v>
      </c>
      <c r="NT6" s="75">
        <f t="shared" si="101"/>
        <v>171.39999999999998</v>
      </c>
      <c r="NU6" s="75">
        <f t="shared" si="102"/>
        <v>186.50000000000003</v>
      </c>
      <c r="NV6" s="75">
        <f t="shared" si="103"/>
        <v>0</v>
      </c>
      <c r="NW6" s="75">
        <f t="shared" si="104"/>
        <v>0</v>
      </c>
      <c r="NX6" s="75">
        <f t="shared" si="105"/>
        <v>0</v>
      </c>
      <c r="NY6" s="75">
        <f t="shared" si="106"/>
        <v>0</v>
      </c>
      <c r="NZ6" s="75">
        <f t="shared" si="107"/>
        <v>1133.3999999999996</v>
      </c>
      <c r="OA6" s="2"/>
      <c r="OB6" s="82"/>
    </row>
    <row r="7" spans="1:427" s="3" customFormat="1" x14ac:dyDescent="0.3">
      <c r="A7" s="51" t="s">
        <v>260</v>
      </c>
      <c r="B7" s="1" t="s">
        <v>181</v>
      </c>
      <c r="C7" s="1" t="s">
        <v>147</v>
      </c>
      <c r="D7" s="1" t="s">
        <v>4</v>
      </c>
      <c r="E7" s="73"/>
      <c r="F7" s="73">
        <f>SUM(M7:NM7)</f>
        <v>756.4</v>
      </c>
      <c r="G7" s="73"/>
      <c r="H7" s="73"/>
      <c r="I7" s="74">
        <f>+Q7+U7+BC7+BF7+BK7+BR7+BY7+CL7+CO7+DB7+DW7+DX7+FZ7</f>
        <v>55.999999999999993</v>
      </c>
      <c r="J7" s="74">
        <f>+M7+N7+P7+R7+S7+T7+V7+W7+X7+Y7+Z7+AA7+AB7+BD7+BE7+BG7+BH7+BI7+BJ7+BL7+BN7+BS7+BT7+BU7+BW7+BX7+BZ7+CA7+CB7+CC7+CE7+CF7+CH7+CJ7+CM7+CN7+CP7+CQ7+BM7+DA7+DT7+DV7+EG7+EJ7+EU7+EX7+FL7+FX7</f>
        <v>336.59999999999991</v>
      </c>
      <c r="K7" s="74">
        <f>+O7+BB7+BO7+BP7+BQ7+BV7+CD7+CG7+CI7+CK7+CR7+CZ7+DS7+DY7+ED7+EH7+EZ7+FB7+FF7+FH7+FJ7+FY7+GB7+GE7+GH7</f>
        <v>363.8</v>
      </c>
      <c r="L7" s="77">
        <f>+F7-I7-J7-K7</f>
        <v>0</v>
      </c>
      <c r="M7" s="75">
        <v>9.4</v>
      </c>
      <c r="N7" s="75">
        <v>6.2</v>
      </c>
      <c r="O7" s="75">
        <v>14.8</v>
      </c>
      <c r="P7" s="75">
        <v>8.6999999999999993</v>
      </c>
      <c r="Q7" s="75">
        <v>3</v>
      </c>
      <c r="R7" s="75">
        <v>5.0999999999999996</v>
      </c>
      <c r="S7" s="75">
        <v>5.8</v>
      </c>
      <c r="T7" s="75">
        <v>8.4</v>
      </c>
      <c r="U7" s="75">
        <v>3</v>
      </c>
      <c r="V7" s="75">
        <v>6.4</v>
      </c>
      <c r="W7" s="75">
        <v>5.0999999999999996</v>
      </c>
      <c r="X7" s="75">
        <v>5.8</v>
      </c>
      <c r="Y7" s="75">
        <v>5.2</v>
      </c>
      <c r="Z7" s="75">
        <v>6.9</v>
      </c>
      <c r="AA7" s="75">
        <v>8.4</v>
      </c>
      <c r="AB7" s="75">
        <v>5.2</v>
      </c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>
        <v>12.4</v>
      </c>
      <c r="BC7" s="75">
        <v>3.4</v>
      </c>
      <c r="BD7" s="75">
        <v>5.7</v>
      </c>
      <c r="BE7" s="75">
        <v>7.3</v>
      </c>
      <c r="BF7" s="75">
        <v>4.8</v>
      </c>
      <c r="BG7" s="75">
        <v>6.6</v>
      </c>
      <c r="BH7" s="75">
        <v>7.1</v>
      </c>
      <c r="BI7" s="75">
        <v>5.2</v>
      </c>
      <c r="BJ7" s="75">
        <v>7</v>
      </c>
      <c r="BK7" s="75">
        <v>4.5999999999999996</v>
      </c>
      <c r="BL7" s="75">
        <v>6.6</v>
      </c>
      <c r="BM7" s="75">
        <v>5.4</v>
      </c>
      <c r="BN7" s="75">
        <v>7.9</v>
      </c>
      <c r="BO7" s="75">
        <v>10.4</v>
      </c>
      <c r="BP7" s="75">
        <v>19.399999999999999</v>
      </c>
      <c r="BQ7" s="75">
        <v>11.4</v>
      </c>
      <c r="BR7" s="75">
        <v>4.9000000000000004</v>
      </c>
      <c r="BS7" s="75">
        <v>5.3</v>
      </c>
      <c r="BT7" s="75">
        <v>6.4</v>
      </c>
      <c r="BU7" s="75">
        <v>7.9</v>
      </c>
      <c r="BV7" s="75">
        <v>19.600000000000001</v>
      </c>
      <c r="BW7" s="75">
        <v>6.6</v>
      </c>
      <c r="BX7" s="75">
        <v>8.8000000000000007</v>
      </c>
      <c r="BY7" s="75">
        <v>4.3</v>
      </c>
      <c r="BZ7" s="75">
        <v>9.1</v>
      </c>
      <c r="CA7" s="75">
        <v>5.5</v>
      </c>
      <c r="CB7" s="75">
        <v>8.4</v>
      </c>
      <c r="CC7" s="75">
        <v>9</v>
      </c>
      <c r="CD7" s="75">
        <v>14.8</v>
      </c>
      <c r="CE7" s="75">
        <v>6.6</v>
      </c>
      <c r="CF7" s="75">
        <v>6.1</v>
      </c>
      <c r="CG7" s="75">
        <v>11.3</v>
      </c>
      <c r="CH7" s="75">
        <v>7.7</v>
      </c>
      <c r="CI7" s="75">
        <v>10.4</v>
      </c>
      <c r="CJ7" s="75">
        <v>8.6</v>
      </c>
      <c r="CK7" s="75">
        <v>18.7</v>
      </c>
      <c r="CL7" s="75">
        <v>4.0999999999999996</v>
      </c>
      <c r="CM7" s="75">
        <v>7.4</v>
      </c>
      <c r="CN7" s="75">
        <v>8</v>
      </c>
      <c r="CO7" s="75">
        <v>4.4000000000000004</v>
      </c>
      <c r="CP7" s="75">
        <v>7.4</v>
      </c>
      <c r="CQ7" s="75">
        <v>9</v>
      </c>
      <c r="CR7" s="75">
        <v>26.4</v>
      </c>
      <c r="CS7" s="75"/>
      <c r="CT7" s="75"/>
      <c r="CU7" s="75"/>
      <c r="CV7" s="75"/>
      <c r="CW7" s="75"/>
      <c r="CX7" s="75"/>
      <c r="CY7" s="75"/>
      <c r="CZ7" s="75">
        <v>12.4</v>
      </c>
      <c r="DA7" s="75">
        <v>7.8</v>
      </c>
      <c r="DB7" s="75">
        <v>5</v>
      </c>
      <c r="DC7" s="75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>
        <v>17</v>
      </c>
      <c r="DT7" s="75">
        <v>6</v>
      </c>
      <c r="DU7" s="75"/>
      <c r="DV7" s="75">
        <v>8</v>
      </c>
      <c r="DW7" s="75">
        <v>5</v>
      </c>
      <c r="DX7" s="75">
        <v>5</v>
      </c>
      <c r="DY7" s="75">
        <v>14</v>
      </c>
      <c r="DZ7" s="75"/>
      <c r="EA7" s="75"/>
      <c r="EB7" s="75"/>
      <c r="EC7" s="75"/>
      <c r="ED7" s="75">
        <v>10.8</v>
      </c>
      <c r="EE7" s="75"/>
      <c r="EF7" s="75"/>
      <c r="EG7" s="75">
        <v>7.4</v>
      </c>
      <c r="EH7" s="75">
        <v>15.7</v>
      </c>
      <c r="EI7" s="75"/>
      <c r="EJ7" s="75">
        <v>6.4</v>
      </c>
      <c r="EK7" s="75"/>
      <c r="EL7" s="75"/>
      <c r="EM7" s="75"/>
      <c r="EN7" s="75"/>
      <c r="EO7" s="75"/>
      <c r="EP7" s="75"/>
      <c r="EQ7" s="75"/>
      <c r="ER7" s="75"/>
      <c r="ES7" s="75"/>
      <c r="ET7" s="75"/>
      <c r="EU7" s="75">
        <v>6.9</v>
      </c>
      <c r="EV7" s="75"/>
      <c r="EW7" s="75"/>
      <c r="EX7" s="75">
        <v>5.3</v>
      </c>
      <c r="EY7" s="75"/>
      <c r="EZ7" s="75">
        <v>12.5</v>
      </c>
      <c r="FA7" s="75"/>
      <c r="FB7" s="75">
        <v>19</v>
      </c>
      <c r="FC7" s="75"/>
      <c r="FD7" s="75"/>
      <c r="FE7" s="75"/>
      <c r="FF7" s="75">
        <v>11.3</v>
      </c>
      <c r="FG7" s="75"/>
      <c r="FH7" s="75">
        <v>10.4</v>
      </c>
      <c r="FI7" s="75"/>
      <c r="FJ7" s="75">
        <v>14.6</v>
      </c>
      <c r="FK7" s="75"/>
      <c r="FL7" s="75">
        <v>5.7</v>
      </c>
      <c r="FM7" s="75"/>
      <c r="FN7" s="75"/>
      <c r="FO7" s="75"/>
      <c r="FP7" s="75"/>
      <c r="FQ7" s="75"/>
      <c r="FR7" s="75"/>
      <c r="FS7" s="75"/>
      <c r="FT7" s="75"/>
      <c r="FU7" s="75"/>
      <c r="FV7" s="75"/>
      <c r="FW7" s="75"/>
      <c r="FX7" s="75">
        <v>9.9</v>
      </c>
      <c r="FY7" s="75">
        <v>13.1</v>
      </c>
      <c r="FZ7" s="75">
        <v>4.5</v>
      </c>
      <c r="GA7" s="75"/>
      <c r="GB7" s="75">
        <v>12.4</v>
      </c>
      <c r="GC7" s="75"/>
      <c r="GD7" s="75"/>
      <c r="GE7" s="75">
        <v>20.5</v>
      </c>
      <c r="GF7" s="75"/>
      <c r="GG7" s="75"/>
      <c r="GH7" s="75">
        <v>10.5</v>
      </c>
      <c r="GI7" s="75"/>
      <c r="GJ7" s="75"/>
      <c r="GK7" s="75"/>
      <c r="GL7" s="75"/>
      <c r="GM7" s="75"/>
      <c r="GN7" s="75"/>
      <c r="GO7" s="75"/>
      <c r="GP7" s="75"/>
      <c r="GQ7" s="75"/>
      <c r="GR7" s="75"/>
      <c r="GS7" s="75"/>
      <c r="GT7" s="75"/>
      <c r="GU7" s="75"/>
      <c r="GV7" s="75"/>
      <c r="GW7" s="75"/>
      <c r="GX7" s="75"/>
      <c r="GY7" s="75"/>
      <c r="GZ7" s="75"/>
      <c r="HA7" s="75"/>
      <c r="HB7" s="75"/>
      <c r="HC7" s="75"/>
      <c r="HD7" s="75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  <c r="IU7" s="75"/>
      <c r="IV7" s="75"/>
      <c r="IW7" s="75"/>
      <c r="IX7" s="75"/>
      <c r="IY7" s="75"/>
      <c r="IZ7" s="75"/>
      <c r="JA7" s="75"/>
      <c r="JB7" s="75"/>
      <c r="JC7" s="75"/>
      <c r="JD7" s="75"/>
      <c r="JE7" s="75"/>
      <c r="JF7" s="75"/>
      <c r="JG7" s="75"/>
      <c r="JH7" s="75"/>
      <c r="JI7" s="75"/>
      <c r="JJ7" s="75"/>
      <c r="JK7" s="75"/>
      <c r="JL7" s="75"/>
      <c r="JM7" s="75"/>
      <c r="JN7" s="75"/>
      <c r="JO7" s="75"/>
      <c r="JP7" s="75"/>
      <c r="JQ7" s="75"/>
      <c r="JR7" s="75"/>
      <c r="JS7" s="75"/>
      <c r="JT7" s="75"/>
      <c r="JU7" s="75"/>
      <c r="JV7" s="75"/>
      <c r="JW7" s="75"/>
      <c r="JX7" s="75"/>
      <c r="JY7" s="75"/>
      <c r="JZ7" s="75"/>
      <c r="KA7" s="75"/>
      <c r="KB7" s="75"/>
      <c r="KC7" s="75"/>
      <c r="KD7" s="75"/>
      <c r="KE7" s="75"/>
      <c r="KF7" s="75"/>
      <c r="KG7" s="75"/>
      <c r="KH7" s="75"/>
      <c r="KI7" s="75"/>
      <c r="KJ7" s="75"/>
      <c r="KK7" s="75"/>
      <c r="KL7" s="75"/>
      <c r="KM7" s="75"/>
      <c r="KN7" s="75"/>
      <c r="KO7" s="75"/>
      <c r="KP7" s="75"/>
      <c r="KQ7" s="75"/>
      <c r="KR7" s="75"/>
      <c r="KS7" s="75"/>
      <c r="KT7" s="75"/>
      <c r="KU7" s="75"/>
      <c r="KV7" s="75"/>
      <c r="KW7" s="75"/>
      <c r="KX7" s="75"/>
      <c r="KY7" s="75"/>
      <c r="KZ7" s="75"/>
      <c r="LA7" s="75"/>
      <c r="LB7" s="75"/>
      <c r="LC7" s="75"/>
      <c r="LD7" s="75"/>
      <c r="LE7" s="75"/>
      <c r="LF7" s="75"/>
      <c r="LG7" s="75"/>
      <c r="LH7" s="75"/>
      <c r="LI7" s="75"/>
      <c r="LJ7" s="75"/>
      <c r="LK7" s="75"/>
      <c r="LL7" s="75"/>
      <c r="LM7" s="75"/>
      <c r="LN7" s="75"/>
      <c r="LO7" s="75"/>
      <c r="LP7" s="75"/>
      <c r="LQ7" s="75"/>
      <c r="LR7" s="75"/>
      <c r="LS7" s="75"/>
      <c r="LT7" s="75"/>
      <c r="LU7" s="75"/>
      <c r="LV7" s="75"/>
      <c r="LW7" s="75"/>
      <c r="LX7" s="75"/>
      <c r="LY7" s="75"/>
      <c r="LZ7" s="75"/>
      <c r="MA7" s="75"/>
      <c r="MB7" s="75"/>
      <c r="MC7" s="75"/>
      <c r="MD7" s="75"/>
      <c r="ME7" s="75"/>
      <c r="MF7" s="75"/>
      <c r="MG7" s="75"/>
      <c r="MH7" s="75"/>
      <c r="MI7" s="75"/>
      <c r="MJ7" s="75"/>
      <c r="MK7" s="75"/>
      <c r="ML7" s="75"/>
      <c r="MM7" s="75"/>
      <c r="MN7" s="75"/>
      <c r="MO7" s="75"/>
      <c r="MP7" s="75"/>
      <c r="MQ7" s="75"/>
      <c r="MR7" s="75"/>
      <c r="MS7" s="75"/>
      <c r="MT7" s="75"/>
      <c r="MU7" s="75"/>
      <c r="MV7" s="75"/>
      <c r="MW7" s="75"/>
      <c r="MX7" s="75"/>
      <c r="MY7" s="75"/>
      <c r="MZ7" s="75"/>
      <c r="NA7" s="75"/>
      <c r="NB7" s="75"/>
      <c r="NC7" s="75"/>
      <c r="ND7" s="75"/>
      <c r="NE7" s="75"/>
      <c r="NF7" s="75"/>
      <c r="NG7" s="75"/>
      <c r="NH7" s="75"/>
      <c r="NI7" s="75"/>
      <c r="NJ7" s="75"/>
      <c r="NK7" s="75"/>
      <c r="NL7" s="75"/>
      <c r="NM7" s="75"/>
      <c r="NN7" s="75">
        <f t="shared" si="95"/>
        <v>107.40000000000002</v>
      </c>
      <c r="NO7" s="75">
        <f t="shared" si="96"/>
        <v>135.40000000000003</v>
      </c>
      <c r="NP7" s="75">
        <f t="shared" si="97"/>
        <v>236.5</v>
      </c>
      <c r="NQ7" s="75">
        <f t="shared" si="98"/>
        <v>80.2</v>
      </c>
      <c r="NR7" s="75">
        <f t="shared" si="99"/>
        <v>95.3</v>
      </c>
      <c r="NS7" s="75">
        <f t="shared" si="100"/>
        <v>101.60000000000001</v>
      </c>
      <c r="NT7" s="75">
        <f t="shared" si="101"/>
        <v>0</v>
      </c>
      <c r="NU7" s="75">
        <f t="shared" si="102"/>
        <v>0</v>
      </c>
      <c r="NV7" s="75">
        <f t="shared" si="103"/>
        <v>0</v>
      </c>
      <c r="NW7" s="75">
        <f t="shared" si="104"/>
        <v>0</v>
      </c>
      <c r="NX7" s="75">
        <f t="shared" si="105"/>
        <v>0</v>
      </c>
      <c r="NY7" s="75">
        <f t="shared" si="106"/>
        <v>0</v>
      </c>
      <c r="NZ7" s="75">
        <f t="shared" si="107"/>
        <v>507.50000000000011</v>
      </c>
      <c r="OA7" s="2"/>
      <c r="OB7" s="82"/>
    </row>
    <row r="8" spans="1:427" s="3" customFormat="1" x14ac:dyDescent="0.3">
      <c r="A8" s="51" t="s">
        <v>219</v>
      </c>
      <c r="B8" s="1" t="s">
        <v>146</v>
      </c>
      <c r="C8" s="1" t="s">
        <v>147</v>
      </c>
      <c r="D8" s="1" t="s">
        <v>4</v>
      </c>
      <c r="E8" s="73"/>
      <c r="F8" s="73">
        <f>SUM(M8:NM8)</f>
        <v>1469.0000000000002</v>
      </c>
      <c r="G8" s="73"/>
      <c r="H8" s="73"/>
      <c r="I8" s="74">
        <f>+N8+Q8+T8+U8+V8+W8+X8+AA8+AB8+AC8+AE8+AF8+AH8+AI8+AJ8+AL8+AM8+AN8+AO8+AP8+AR8+AS8+AT8+AU8+AV8+AW8+AX8+AY8+AZ8+BA8+BB8+BC8+BD8+BG8+BH8+BJ8+BK8+BL8+BN8+BO8+BP8+BQ8+BR8+BU8+BV8+BW8+BX8+BY8+BZ8+CB8+CC8+CD8+CE8+CF8+CH8+CI8+CJ8+CM8+CP8+CQ8+CR8+CS8+CT8+CU8+CW8+R8+Y8+CY8+CZ8+DA8+DD8+DE8+DF8+DG8+DH8+DK8+DL8+DN8+DO8+DP8+DR8+DS8+DT8+DU8+DV8+DY8+DZ8+EA8+EB8+EC8+EG8+EH8+EI8+EJ8+EM8+EN8+EO8+ET8+EU8+EW8+FE8+FI8+FN8+FO8+FP8+FQ8+FR8+FS8+FT8+FV8+FW8+FX8+FY8+FZ8+GC8+GE8+GH8+GJ8+GK8+GM8+GS8+GT8+GX8+HE8+HG8+HI8+HL8+HM8+HN8+HO8+HP8+HT8+HU8+HV8+IB8+IC8+ID8+IG8+IH8+II8+IJ8+IO8+IP8+IQ8+IU8</f>
        <v>588.20000000000016</v>
      </c>
      <c r="J8" s="74">
        <f>+M8+O8+P8+Z8+AD8+AG8+AK8+AQ8+BE8+BF8+BI8+BM8+BS8+BT8+CA8+CG8+CK8+CL8+CN8+CV8+CX8+DC8+DI8+DJ8+DM8+DQ8+EF8+EK8+EL8+EP8+EQ8+ER8+ES8+EV8+FA8+FD8+FF8+FH8+FU8+GD8+GF8+GG8+GI8+GL8+GO8+GQ8+GR8+GU8+GV8+GY8+GZ8+HA8+HB8+HC8+HF8+HH8+HJ8+HK8+HQ8+HR8+HS8+HW8+HX8+HZ8+IA8+IE8+IF8+IM8+IN8+IR8</f>
        <v>477.50000000000011</v>
      </c>
      <c r="K8" s="74">
        <f>+S8+CO8+DB8+DW8+DX8+ED8+EE8+EX8+EY8+EZ8+FB8+FC8+FG8+FJ8+FK8+FL8+FM8+GA8+GB8+GN8+GP8+GW8+HD8+HY8+IK8+IL8+IS8+IT8</f>
        <v>403.29999999999995</v>
      </c>
      <c r="L8" s="77">
        <f>+F8-I8-J8-K8</f>
        <v>0</v>
      </c>
      <c r="M8" s="75">
        <v>7.4</v>
      </c>
      <c r="N8" s="75">
        <v>4.0999999999999996</v>
      </c>
      <c r="O8" s="75">
        <v>5.4</v>
      </c>
      <c r="P8" s="75">
        <v>5.0999999999999996</v>
      </c>
      <c r="Q8" s="75">
        <v>3.9</v>
      </c>
      <c r="R8" s="75">
        <v>4.8</v>
      </c>
      <c r="S8" s="75">
        <v>10.199999999999999</v>
      </c>
      <c r="T8" s="75">
        <v>3.3</v>
      </c>
      <c r="U8" s="75">
        <v>4.2</v>
      </c>
      <c r="V8" s="75">
        <v>4.9000000000000004</v>
      </c>
      <c r="W8" s="75">
        <v>4.7</v>
      </c>
      <c r="X8" s="75">
        <v>4.5</v>
      </c>
      <c r="Y8" s="75">
        <v>5</v>
      </c>
      <c r="Z8" s="75">
        <v>7.7</v>
      </c>
      <c r="AA8" s="75">
        <v>4.5999999999999996</v>
      </c>
      <c r="AB8" s="75">
        <v>3.6</v>
      </c>
      <c r="AC8" s="75">
        <v>4.8</v>
      </c>
      <c r="AD8" s="75">
        <v>6.4</v>
      </c>
      <c r="AE8" s="75">
        <v>4</v>
      </c>
      <c r="AF8" s="75">
        <v>3.8</v>
      </c>
      <c r="AG8" s="75">
        <v>6.8</v>
      </c>
      <c r="AH8" s="75">
        <v>3.7</v>
      </c>
      <c r="AI8" s="75">
        <v>4.5999999999999996</v>
      </c>
      <c r="AJ8" s="75">
        <v>3.5</v>
      </c>
      <c r="AK8" s="75">
        <v>8.4</v>
      </c>
      <c r="AL8" s="75">
        <v>3.7</v>
      </c>
      <c r="AM8" s="75">
        <v>4.4000000000000004</v>
      </c>
      <c r="AN8" s="75">
        <v>4.8</v>
      </c>
      <c r="AO8" s="75">
        <v>4.3</v>
      </c>
      <c r="AP8" s="75">
        <v>4.3</v>
      </c>
      <c r="AQ8" s="75">
        <v>9.6</v>
      </c>
      <c r="AR8" s="75">
        <v>3.6</v>
      </c>
      <c r="AS8" s="75">
        <v>3.9</v>
      </c>
      <c r="AT8" s="75">
        <v>2.4</v>
      </c>
      <c r="AU8" s="75">
        <v>3.3</v>
      </c>
      <c r="AV8" s="75">
        <v>3.4</v>
      </c>
      <c r="AW8" s="75">
        <v>4.0999999999999996</v>
      </c>
      <c r="AX8" s="75">
        <v>4.5</v>
      </c>
      <c r="AY8" s="75">
        <v>4.5</v>
      </c>
      <c r="AZ8" s="75">
        <v>4.3</v>
      </c>
      <c r="BA8" s="75">
        <v>4.3</v>
      </c>
      <c r="BB8" s="75">
        <v>2.7</v>
      </c>
      <c r="BC8" s="75">
        <v>3.4</v>
      </c>
      <c r="BD8" s="75">
        <v>4.5999999999999996</v>
      </c>
      <c r="BE8" s="75">
        <v>5.6</v>
      </c>
      <c r="BF8" s="75">
        <v>7.2</v>
      </c>
      <c r="BG8" s="75">
        <v>4.5999999999999996</v>
      </c>
      <c r="BH8" s="75">
        <v>4.3</v>
      </c>
      <c r="BI8" s="75">
        <v>7.4</v>
      </c>
      <c r="BJ8" s="75">
        <v>4.3</v>
      </c>
      <c r="BK8" s="75">
        <v>2.9</v>
      </c>
      <c r="BL8" s="75">
        <v>4.4000000000000004</v>
      </c>
      <c r="BM8" s="75">
        <v>6.9</v>
      </c>
      <c r="BN8" s="75">
        <v>4.2</v>
      </c>
      <c r="BO8" s="75">
        <v>3.9</v>
      </c>
      <c r="BP8" s="75">
        <v>3.5</v>
      </c>
      <c r="BQ8" s="75">
        <v>4.8</v>
      </c>
      <c r="BR8" s="75">
        <v>4.3</v>
      </c>
      <c r="BS8" s="75">
        <v>6.3</v>
      </c>
      <c r="BT8" s="75">
        <v>6.7</v>
      </c>
      <c r="BU8" s="75">
        <v>4.4000000000000004</v>
      </c>
      <c r="BV8" s="75">
        <v>4.3</v>
      </c>
      <c r="BW8" s="75">
        <v>3.5</v>
      </c>
      <c r="BX8" s="75">
        <v>4</v>
      </c>
      <c r="BY8" s="75">
        <v>4.4000000000000004</v>
      </c>
      <c r="BZ8" s="75">
        <v>4.5</v>
      </c>
      <c r="CA8" s="75">
        <v>5.7</v>
      </c>
      <c r="CB8" s="75">
        <v>1.9</v>
      </c>
      <c r="CC8" s="75">
        <v>4.5999999999999996</v>
      </c>
      <c r="CD8" s="75">
        <v>4.0999999999999996</v>
      </c>
      <c r="CE8" s="75">
        <v>3.8</v>
      </c>
      <c r="CF8" s="75">
        <v>3.4</v>
      </c>
      <c r="CG8" s="75">
        <v>8.1</v>
      </c>
      <c r="CH8" s="75">
        <v>4.3</v>
      </c>
      <c r="CI8" s="75">
        <v>3.3</v>
      </c>
      <c r="CJ8" s="75">
        <v>3.7</v>
      </c>
      <c r="CK8" s="75">
        <v>5.9</v>
      </c>
      <c r="CL8" s="75">
        <v>6.2</v>
      </c>
      <c r="CM8" s="75">
        <v>3.8</v>
      </c>
      <c r="CN8" s="75">
        <v>7.1</v>
      </c>
      <c r="CO8" s="75">
        <v>11.9</v>
      </c>
      <c r="CP8" s="75">
        <v>2.8</v>
      </c>
      <c r="CQ8" s="75">
        <v>4.7</v>
      </c>
      <c r="CR8" s="75">
        <v>3.9</v>
      </c>
      <c r="CS8" s="75">
        <v>2.8</v>
      </c>
      <c r="CT8" s="75">
        <v>4.4000000000000004</v>
      </c>
      <c r="CU8" s="75">
        <v>3.1</v>
      </c>
      <c r="CV8" s="75">
        <v>6.4</v>
      </c>
      <c r="CW8" s="75">
        <v>2.9</v>
      </c>
      <c r="CX8" s="75">
        <v>5.2</v>
      </c>
      <c r="CY8" s="75">
        <v>2.1</v>
      </c>
      <c r="CZ8" s="75">
        <v>3.1</v>
      </c>
      <c r="DA8" s="75">
        <v>4.8</v>
      </c>
      <c r="DB8" s="75">
        <v>12</v>
      </c>
      <c r="DC8" s="75">
        <v>8.3000000000000007</v>
      </c>
      <c r="DD8" s="75">
        <v>4.2</v>
      </c>
      <c r="DE8" s="75">
        <v>4.0999999999999996</v>
      </c>
      <c r="DF8" s="75">
        <v>3.6</v>
      </c>
      <c r="DG8" s="75">
        <v>4.0999999999999996</v>
      </c>
      <c r="DH8" s="75">
        <v>4.9000000000000004</v>
      </c>
      <c r="DI8" s="75">
        <v>7.1</v>
      </c>
      <c r="DJ8" s="75">
        <v>6.2</v>
      </c>
      <c r="DK8" s="75">
        <v>3.7</v>
      </c>
      <c r="DL8" s="75">
        <v>4.5999999999999996</v>
      </c>
      <c r="DM8" s="75">
        <v>5.3</v>
      </c>
      <c r="DN8" s="75">
        <v>4.8</v>
      </c>
      <c r="DO8" s="75">
        <v>4.0999999999999996</v>
      </c>
      <c r="DP8" s="75">
        <v>4.4000000000000004</v>
      </c>
      <c r="DQ8" s="75">
        <v>9.1</v>
      </c>
      <c r="DR8" s="75">
        <v>4.5</v>
      </c>
      <c r="DS8" s="75">
        <v>4.3</v>
      </c>
      <c r="DT8" s="75">
        <v>3</v>
      </c>
      <c r="DU8" s="75">
        <v>4.2</v>
      </c>
      <c r="DV8" s="75">
        <v>3</v>
      </c>
      <c r="DW8" s="75">
        <v>11.6</v>
      </c>
      <c r="DX8" s="75">
        <v>10.199999999999999</v>
      </c>
      <c r="DY8" s="75">
        <v>4</v>
      </c>
      <c r="DZ8" s="75">
        <v>3.7</v>
      </c>
      <c r="EA8" s="75">
        <v>3.6</v>
      </c>
      <c r="EB8" s="75">
        <v>3.7</v>
      </c>
      <c r="EC8" s="75">
        <v>4.5999999999999996</v>
      </c>
      <c r="ED8" s="75">
        <v>12.3</v>
      </c>
      <c r="EE8" s="75">
        <v>14.5</v>
      </c>
      <c r="EF8" s="75">
        <v>5.0999999999999996</v>
      </c>
      <c r="EG8" s="75">
        <v>5</v>
      </c>
      <c r="EH8" s="75">
        <v>4.9000000000000004</v>
      </c>
      <c r="EI8" s="75">
        <v>4</v>
      </c>
      <c r="EJ8" s="75">
        <v>4.2</v>
      </c>
      <c r="EK8" s="75">
        <v>7.5</v>
      </c>
      <c r="EL8" s="75">
        <v>8.1999999999999993</v>
      </c>
      <c r="EM8" s="75">
        <v>4.7</v>
      </c>
      <c r="EN8" s="75">
        <v>4.4000000000000004</v>
      </c>
      <c r="EO8" s="75">
        <v>2.9</v>
      </c>
      <c r="EP8" s="75">
        <v>5.0999999999999996</v>
      </c>
      <c r="EQ8" s="75">
        <v>9</v>
      </c>
      <c r="ER8" s="75">
        <v>6.7</v>
      </c>
      <c r="ES8" s="75">
        <v>9.4</v>
      </c>
      <c r="ET8" s="75">
        <v>4.4000000000000004</v>
      </c>
      <c r="EU8" s="75">
        <v>4.7</v>
      </c>
      <c r="EV8" s="75">
        <v>6.9</v>
      </c>
      <c r="EW8" s="75">
        <v>3.9</v>
      </c>
      <c r="EX8" s="75">
        <v>14.5</v>
      </c>
      <c r="EY8" s="75">
        <v>21.2</v>
      </c>
      <c r="EZ8" s="75">
        <v>19.100000000000001</v>
      </c>
      <c r="FA8" s="75">
        <v>8.6</v>
      </c>
      <c r="FB8" s="75">
        <v>24.8</v>
      </c>
      <c r="FC8" s="75">
        <v>13.1</v>
      </c>
      <c r="FD8" s="75">
        <v>5.2</v>
      </c>
      <c r="FE8" s="75">
        <v>4</v>
      </c>
      <c r="FF8" s="75">
        <v>7.4</v>
      </c>
      <c r="FG8" s="75">
        <v>10.6</v>
      </c>
      <c r="FH8" s="75">
        <v>6.2</v>
      </c>
      <c r="FI8" s="75">
        <v>3.8</v>
      </c>
      <c r="FJ8" s="75">
        <v>19.5</v>
      </c>
      <c r="FK8" s="75">
        <v>15.1</v>
      </c>
      <c r="FL8" s="75">
        <v>24.6</v>
      </c>
      <c r="FM8" s="75">
        <v>16.2</v>
      </c>
      <c r="FN8" s="75">
        <v>4.7</v>
      </c>
      <c r="FO8" s="75">
        <v>3.2</v>
      </c>
      <c r="FP8" s="75">
        <v>3.4</v>
      </c>
      <c r="FQ8" s="75">
        <v>2.7</v>
      </c>
      <c r="FR8" s="75">
        <v>4.5999999999999996</v>
      </c>
      <c r="FS8" s="75">
        <v>3.4</v>
      </c>
      <c r="FT8" s="75">
        <v>3.8</v>
      </c>
      <c r="FU8" s="75">
        <v>8.8000000000000007</v>
      </c>
      <c r="FV8" s="75">
        <v>4.9000000000000004</v>
      </c>
      <c r="FW8" s="75">
        <v>4.3</v>
      </c>
      <c r="FX8" s="75">
        <v>3.9</v>
      </c>
      <c r="FY8" s="75">
        <v>3.6</v>
      </c>
      <c r="FZ8" s="75">
        <v>4.2</v>
      </c>
      <c r="GA8" s="75">
        <v>11.4</v>
      </c>
      <c r="GB8" s="75">
        <v>11.8</v>
      </c>
      <c r="GC8" s="75">
        <v>5</v>
      </c>
      <c r="GD8" s="75">
        <v>6.8</v>
      </c>
      <c r="GE8" s="75">
        <v>2.9</v>
      </c>
      <c r="GF8" s="75">
        <v>7.2</v>
      </c>
      <c r="GG8" s="75">
        <v>5.2</v>
      </c>
      <c r="GH8" s="75">
        <v>4.2</v>
      </c>
      <c r="GI8" s="75">
        <v>7.2</v>
      </c>
      <c r="GJ8" s="75">
        <v>4.9000000000000004</v>
      </c>
      <c r="GK8" s="75">
        <v>4.5999999999999996</v>
      </c>
      <c r="GL8" s="75">
        <v>5.3</v>
      </c>
      <c r="GM8" s="75">
        <v>4.9000000000000004</v>
      </c>
      <c r="GN8" s="75">
        <v>13.9</v>
      </c>
      <c r="GO8" s="75">
        <v>9.1</v>
      </c>
      <c r="GP8" s="75">
        <v>15.5</v>
      </c>
      <c r="GQ8" s="75">
        <v>6.4</v>
      </c>
      <c r="GR8" s="75">
        <v>6</v>
      </c>
      <c r="GS8" s="75">
        <v>4.0999999999999996</v>
      </c>
      <c r="GT8" s="75">
        <v>4.0999999999999996</v>
      </c>
      <c r="GU8" s="75">
        <v>8.8000000000000007</v>
      </c>
      <c r="GV8" s="75">
        <v>7.5</v>
      </c>
      <c r="GW8" s="75">
        <v>17.5</v>
      </c>
      <c r="GX8" s="75">
        <v>4.5</v>
      </c>
      <c r="GY8" s="75">
        <v>6.3</v>
      </c>
      <c r="GZ8" s="75">
        <v>5.2</v>
      </c>
      <c r="HA8" s="75">
        <v>5.0999999999999996</v>
      </c>
      <c r="HB8" s="75">
        <v>5.7</v>
      </c>
      <c r="HC8" s="75">
        <v>9.1</v>
      </c>
      <c r="HD8" s="75">
        <v>13.1</v>
      </c>
      <c r="HE8" s="75">
        <v>4.7</v>
      </c>
      <c r="HF8" s="75">
        <v>5.3</v>
      </c>
      <c r="HG8" s="75">
        <v>3.5</v>
      </c>
      <c r="HH8" s="75">
        <v>5.7</v>
      </c>
      <c r="HI8" s="75">
        <v>5</v>
      </c>
      <c r="HJ8" s="75">
        <v>8.4</v>
      </c>
      <c r="HK8" s="75">
        <v>6.6</v>
      </c>
      <c r="HL8" s="75">
        <v>4.9000000000000004</v>
      </c>
      <c r="HM8" s="75">
        <v>4.4000000000000004</v>
      </c>
      <c r="HN8" s="75">
        <v>3.8</v>
      </c>
      <c r="HO8" s="75">
        <v>5</v>
      </c>
      <c r="HP8" s="75">
        <v>4.9000000000000004</v>
      </c>
      <c r="HQ8" s="75">
        <v>9.5</v>
      </c>
      <c r="HR8" s="75">
        <v>8.6</v>
      </c>
      <c r="HS8" s="75">
        <v>5.0999999999999996</v>
      </c>
      <c r="HT8" s="75">
        <v>4.5999999999999996</v>
      </c>
      <c r="HU8" s="75">
        <v>4.5</v>
      </c>
      <c r="HV8" s="75">
        <v>4</v>
      </c>
      <c r="HW8" s="75">
        <v>5.2</v>
      </c>
      <c r="HX8" s="75">
        <v>7.3</v>
      </c>
      <c r="HY8" s="75">
        <v>10.6</v>
      </c>
      <c r="HZ8" s="75">
        <v>5.6</v>
      </c>
      <c r="IA8" s="75">
        <v>5.6</v>
      </c>
      <c r="IB8" s="75">
        <v>3.7</v>
      </c>
      <c r="IC8" s="75">
        <v>3.9</v>
      </c>
      <c r="ID8" s="75">
        <v>5</v>
      </c>
      <c r="IE8" s="75">
        <v>5.2</v>
      </c>
      <c r="IF8" s="75">
        <v>9.9</v>
      </c>
      <c r="IG8" s="75">
        <v>4.2</v>
      </c>
      <c r="IH8" s="75">
        <v>4.5</v>
      </c>
      <c r="II8" s="75">
        <v>3.1</v>
      </c>
      <c r="IJ8" s="75">
        <v>4</v>
      </c>
      <c r="IK8" s="75">
        <v>10.9</v>
      </c>
      <c r="IL8" s="75">
        <v>13.9</v>
      </c>
      <c r="IM8" s="75">
        <v>6.6</v>
      </c>
      <c r="IN8" s="75">
        <v>5.0999999999999996</v>
      </c>
      <c r="IO8" s="75">
        <v>4.7</v>
      </c>
      <c r="IP8" s="75">
        <v>3.7</v>
      </c>
      <c r="IQ8" s="75">
        <v>4.0999999999999996</v>
      </c>
      <c r="IR8" s="75">
        <v>5.3</v>
      </c>
      <c r="IS8" s="75">
        <v>12.8</v>
      </c>
      <c r="IT8" s="75">
        <v>10.5</v>
      </c>
      <c r="IU8" s="75">
        <v>3.8</v>
      </c>
      <c r="IV8" s="75"/>
      <c r="IW8" s="75"/>
      <c r="IX8" s="75"/>
      <c r="IY8" s="75"/>
      <c r="IZ8" s="75"/>
      <c r="JA8" s="75"/>
      <c r="JB8" s="75"/>
      <c r="JC8" s="75"/>
      <c r="JD8" s="75"/>
      <c r="JE8" s="75"/>
      <c r="JF8" s="75"/>
      <c r="JG8" s="75"/>
      <c r="JH8" s="75"/>
      <c r="JI8" s="75"/>
      <c r="JJ8" s="75"/>
      <c r="JK8" s="75"/>
      <c r="JL8" s="75"/>
      <c r="JM8" s="75"/>
      <c r="JN8" s="75"/>
      <c r="JO8" s="75"/>
      <c r="JP8" s="75"/>
      <c r="JQ8" s="75"/>
      <c r="JR8" s="75"/>
      <c r="JS8" s="75"/>
      <c r="JT8" s="75"/>
      <c r="JU8" s="75"/>
      <c r="JV8" s="75"/>
      <c r="JW8" s="75"/>
      <c r="JX8" s="75"/>
      <c r="JY8" s="75"/>
      <c r="JZ8" s="75"/>
      <c r="KA8" s="75"/>
      <c r="KB8" s="75"/>
      <c r="KC8" s="75"/>
      <c r="KD8" s="75"/>
      <c r="KE8" s="75"/>
      <c r="KF8" s="75"/>
      <c r="KG8" s="75"/>
      <c r="KH8" s="75"/>
      <c r="KI8" s="75"/>
      <c r="KJ8" s="75"/>
      <c r="KK8" s="75"/>
      <c r="KL8" s="75"/>
      <c r="KM8" s="75"/>
      <c r="KN8" s="75"/>
      <c r="KO8" s="75"/>
      <c r="KP8" s="75"/>
      <c r="KQ8" s="75"/>
      <c r="KR8" s="75"/>
      <c r="KS8" s="75"/>
      <c r="KT8" s="75"/>
      <c r="KU8" s="75"/>
      <c r="KV8" s="75"/>
      <c r="KW8" s="75"/>
      <c r="KX8" s="75"/>
      <c r="KY8" s="75"/>
      <c r="KZ8" s="75"/>
      <c r="LA8" s="75"/>
      <c r="LB8" s="75"/>
      <c r="LC8" s="75"/>
      <c r="LD8" s="75"/>
      <c r="LE8" s="75"/>
      <c r="LF8" s="75"/>
      <c r="LG8" s="75"/>
      <c r="LH8" s="75"/>
      <c r="LI8" s="75"/>
      <c r="LJ8" s="75"/>
      <c r="LK8" s="75"/>
      <c r="LL8" s="75"/>
      <c r="LM8" s="75"/>
      <c r="LN8" s="75"/>
      <c r="LO8" s="75"/>
      <c r="LP8" s="75"/>
      <c r="LQ8" s="75"/>
      <c r="LR8" s="75"/>
      <c r="LS8" s="75"/>
      <c r="LT8" s="75"/>
      <c r="LU8" s="75"/>
      <c r="LV8" s="75"/>
      <c r="LW8" s="75"/>
      <c r="LX8" s="75"/>
      <c r="LY8" s="75"/>
      <c r="LZ8" s="75"/>
      <c r="MA8" s="75"/>
      <c r="MB8" s="75"/>
      <c r="MC8" s="75"/>
      <c r="MD8" s="75"/>
      <c r="ME8" s="75"/>
      <c r="MF8" s="75"/>
      <c r="MG8" s="75"/>
      <c r="MH8" s="75"/>
      <c r="MI8" s="75"/>
      <c r="MJ8" s="75"/>
      <c r="MK8" s="75"/>
      <c r="ML8" s="75"/>
      <c r="MM8" s="75"/>
      <c r="MN8" s="75"/>
      <c r="MO8" s="75"/>
      <c r="MP8" s="75"/>
      <c r="MQ8" s="75"/>
      <c r="MR8" s="75"/>
      <c r="MS8" s="75"/>
      <c r="MT8" s="75"/>
      <c r="MU8" s="75"/>
      <c r="MV8" s="75"/>
      <c r="MW8" s="75"/>
      <c r="MX8" s="75"/>
      <c r="MY8" s="75"/>
      <c r="MZ8" s="75"/>
      <c r="NA8" s="75"/>
      <c r="NB8" s="75"/>
      <c r="NC8" s="75"/>
      <c r="ND8" s="75"/>
      <c r="NE8" s="75"/>
      <c r="NF8" s="75"/>
      <c r="NG8" s="75"/>
      <c r="NH8" s="75"/>
      <c r="NI8" s="75"/>
      <c r="NJ8" s="75"/>
      <c r="NK8" s="75"/>
      <c r="NL8" s="75"/>
      <c r="NM8" s="75"/>
      <c r="NN8" s="75">
        <f t="shared" si="95"/>
        <v>160.5</v>
      </c>
      <c r="NO8" s="75">
        <f t="shared" si="96"/>
        <v>123.60000000000001</v>
      </c>
      <c r="NP8" s="75">
        <f t="shared" si="97"/>
        <v>145.80000000000001</v>
      </c>
      <c r="NQ8" s="75">
        <f t="shared" si="98"/>
        <v>156.29999999999995</v>
      </c>
      <c r="NR8" s="75">
        <f t="shared" si="99"/>
        <v>260.90000000000003</v>
      </c>
      <c r="NS8" s="75">
        <f t="shared" si="100"/>
        <v>212.1</v>
      </c>
      <c r="NT8" s="75">
        <f t="shared" si="101"/>
        <v>214.29999999999998</v>
      </c>
      <c r="NU8" s="75">
        <f t="shared" si="102"/>
        <v>195.5</v>
      </c>
      <c r="NV8" s="75">
        <f t="shared" si="103"/>
        <v>0</v>
      </c>
      <c r="NW8" s="75">
        <f t="shared" si="104"/>
        <v>0</v>
      </c>
      <c r="NX8" s="75">
        <f t="shared" si="105"/>
        <v>0</v>
      </c>
      <c r="NY8" s="75">
        <f t="shared" si="106"/>
        <v>0</v>
      </c>
      <c r="NZ8" s="75">
        <f t="shared" si="107"/>
        <v>1317.9999999999998</v>
      </c>
      <c r="OA8" s="2"/>
      <c r="OB8" s="82"/>
    </row>
    <row r="9" spans="1:427" s="3" customFormat="1" x14ac:dyDescent="0.3">
      <c r="A9" s="1" t="s">
        <v>261</v>
      </c>
      <c r="B9" s="1" t="s">
        <v>265</v>
      </c>
      <c r="C9" s="1" t="s">
        <v>266</v>
      </c>
      <c r="D9" s="1" t="s">
        <v>4</v>
      </c>
      <c r="E9" s="73"/>
      <c r="F9" s="73">
        <f>SUM(M9:NM9)</f>
        <v>144</v>
      </c>
      <c r="G9" s="73"/>
      <c r="H9" s="73"/>
      <c r="I9" s="74">
        <f>SUM(M9:CX9)+CY9+DD9+DE9+DF9+DH9+DK9+DL9+DM9+DR9+DU9+DW9+DY9+EF9+EM9+ET9+EU9+EV9+EW9+EX9+EY9+EZ9+FB9+FH9+FM9+FO9+FS9+FU9+FV9+GA9+GC9+GH9</f>
        <v>144</v>
      </c>
      <c r="J9" s="74">
        <v>0</v>
      </c>
      <c r="K9" s="74">
        <v>0</v>
      </c>
      <c r="L9" s="77">
        <f>+F9-I9-J9-K9</f>
        <v>0</v>
      </c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>
        <v>1.5</v>
      </c>
      <c r="Z9" s="75">
        <v>1.5</v>
      </c>
      <c r="AA9" s="75">
        <v>1.5</v>
      </c>
      <c r="AB9" s="75">
        <v>1.5</v>
      </c>
      <c r="AC9" s="75"/>
      <c r="AD9" s="75">
        <v>1.5</v>
      </c>
      <c r="AE9" s="75">
        <v>1.5</v>
      </c>
      <c r="AF9" s="75"/>
      <c r="AG9" s="75"/>
      <c r="AH9" s="75">
        <v>1.5</v>
      </c>
      <c r="AI9" s="75"/>
      <c r="AJ9" s="75"/>
      <c r="AK9" s="75">
        <v>1.5</v>
      </c>
      <c r="AL9" s="75">
        <v>1.5</v>
      </c>
      <c r="AM9" s="75">
        <v>1.5</v>
      </c>
      <c r="AN9" s="75"/>
      <c r="AO9" s="75"/>
      <c r="AP9" s="75"/>
      <c r="AQ9" s="75"/>
      <c r="AR9" s="75"/>
      <c r="AS9" s="75"/>
      <c r="AT9" s="75">
        <v>1.5</v>
      </c>
      <c r="AU9" s="75"/>
      <c r="AV9" s="75">
        <v>1.5</v>
      </c>
      <c r="AW9" s="75"/>
      <c r="AX9" s="75"/>
      <c r="AY9" s="75"/>
      <c r="AZ9" s="75">
        <v>1.5</v>
      </c>
      <c r="BA9" s="75">
        <v>1.5</v>
      </c>
      <c r="BB9" s="75">
        <v>1.5</v>
      </c>
      <c r="BC9" s="75">
        <v>1.5</v>
      </c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>
        <v>3</v>
      </c>
      <c r="BV9" s="75">
        <v>3</v>
      </c>
      <c r="BW9" s="75">
        <v>3</v>
      </c>
      <c r="BX9" s="75">
        <v>3</v>
      </c>
      <c r="BY9" s="75"/>
      <c r="BZ9" s="75"/>
      <c r="CA9" s="75"/>
      <c r="CB9" s="75">
        <v>3</v>
      </c>
      <c r="CC9" s="75"/>
      <c r="CD9" s="75">
        <v>3</v>
      </c>
      <c r="CE9" s="75">
        <v>3</v>
      </c>
      <c r="CF9" s="75"/>
      <c r="CG9" s="75"/>
      <c r="CH9" s="75"/>
      <c r="CI9" s="75">
        <v>3</v>
      </c>
      <c r="CJ9" s="75">
        <v>3</v>
      </c>
      <c r="CK9" s="75">
        <v>3</v>
      </c>
      <c r="CL9" s="75"/>
      <c r="CM9" s="75"/>
      <c r="CN9" s="75"/>
      <c r="CO9" s="75"/>
      <c r="CP9" s="75">
        <v>3</v>
      </c>
      <c r="CQ9" s="75">
        <v>3</v>
      </c>
      <c r="CR9" s="75">
        <v>3</v>
      </c>
      <c r="CS9" s="75"/>
      <c r="CT9" s="75"/>
      <c r="CU9" s="75"/>
      <c r="CV9" s="75"/>
      <c r="CW9" s="75"/>
      <c r="CX9" s="75"/>
      <c r="CY9" s="75">
        <v>5</v>
      </c>
      <c r="CZ9" s="75"/>
      <c r="DA9" s="75"/>
      <c r="DB9" s="75"/>
      <c r="DC9" s="75"/>
      <c r="DD9" s="75">
        <v>3</v>
      </c>
      <c r="DE9" s="75">
        <v>3</v>
      </c>
      <c r="DF9" s="75">
        <v>3</v>
      </c>
      <c r="DG9" s="75"/>
      <c r="DH9" s="75">
        <v>3</v>
      </c>
      <c r="DI9" s="75"/>
      <c r="DJ9" s="75"/>
      <c r="DK9" s="75">
        <v>3</v>
      </c>
      <c r="DL9" s="75">
        <v>4</v>
      </c>
      <c r="DM9" s="75">
        <v>2</v>
      </c>
      <c r="DN9" s="75"/>
      <c r="DO9" s="75"/>
      <c r="DP9" s="75"/>
      <c r="DQ9" s="75"/>
      <c r="DR9" s="75">
        <v>3</v>
      </c>
      <c r="DS9" s="75"/>
      <c r="DT9" s="75"/>
      <c r="DU9" s="75">
        <v>3</v>
      </c>
      <c r="DV9" s="75"/>
      <c r="DW9" s="75">
        <v>3</v>
      </c>
      <c r="DX9" s="75"/>
      <c r="DY9" s="75">
        <v>3</v>
      </c>
      <c r="DZ9" s="75"/>
      <c r="EA9" s="75"/>
      <c r="EB9" s="75"/>
      <c r="EC9" s="75"/>
      <c r="ED9" s="75"/>
      <c r="EE9" s="75"/>
      <c r="EF9" s="75">
        <v>3</v>
      </c>
      <c r="EG9" s="75"/>
      <c r="EH9" s="75"/>
      <c r="EI9" s="75"/>
      <c r="EJ9" s="75"/>
      <c r="EK9" s="75"/>
      <c r="EL9" s="75"/>
      <c r="EM9" s="75">
        <v>3</v>
      </c>
      <c r="EN9" s="75"/>
      <c r="EO9" s="75"/>
      <c r="EP9" s="75"/>
      <c r="EQ9" s="75"/>
      <c r="ER9" s="75"/>
      <c r="ES9" s="75"/>
      <c r="ET9" s="75">
        <v>3</v>
      </c>
      <c r="EU9" s="75">
        <v>1</v>
      </c>
      <c r="EV9" s="75">
        <v>1</v>
      </c>
      <c r="EW9" s="75">
        <v>1</v>
      </c>
      <c r="EX9" s="75">
        <v>1</v>
      </c>
      <c r="EY9" s="75">
        <v>3</v>
      </c>
      <c r="EZ9" s="75">
        <v>3</v>
      </c>
      <c r="FA9" s="75"/>
      <c r="FB9" s="75">
        <v>3</v>
      </c>
      <c r="FC9" s="75"/>
      <c r="FD9" s="75"/>
      <c r="FE9" s="75"/>
      <c r="FF9" s="75"/>
      <c r="FG9" s="75"/>
      <c r="FH9" s="75">
        <v>3</v>
      </c>
      <c r="FI9" s="75"/>
      <c r="FJ9" s="75"/>
      <c r="FK9" s="75"/>
      <c r="FL9" s="75"/>
      <c r="FM9" s="75">
        <v>1</v>
      </c>
      <c r="FN9" s="75"/>
      <c r="FO9" s="75">
        <v>3</v>
      </c>
      <c r="FP9" s="75"/>
      <c r="FQ9" s="75"/>
      <c r="FR9" s="75"/>
      <c r="FS9" s="75">
        <v>1</v>
      </c>
      <c r="FT9" s="75"/>
      <c r="FU9" s="75">
        <v>5</v>
      </c>
      <c r="FV9" s="75">
        <v>3</v>
      </c>
      <c r="FW9" s="75"/>
      <c r="FX9" s="75"/>
      <c r="FY9" s="75"/>
      <c r="FZ9" s="75"/>
      <c r="GA9" s="75">
        <v>1</v>
      </c>
      <c r="GB9" s="75"/>
      <c r="GC9" s="75">
        <v>3</v>
      </c>
      <c r="GD9" s="75"/>
      <c r="GE9" s="75"/>
      <c r="GF9" s="75"/>
      <c r="GG9" s="75"/>
      <c r="GH9" s="75">
        <v>1</v>
      </c>
      <c r="GI9" s="75"/>
      <c r="GJ9" s="75"/>
      <c r="GK9" s="75"/>
      <c r="GL9" s="75"/>
      <c r="GM9" s="75"/>
      <c r="GN9" s="75"/>
      <c r="GO9" s="75"/>
      <c r="GP9" s="75"/>
      <c r="GQ9" s="75"/>
      <c r="GR9" s="75"/>
      <c r="GS9" s="75"/>
      <c r="GT9" s="75"/>
      <c r="GU9" s="75"/>
      <c r="GV9" s="75"/>
      <c r="GW9" s="75"/>
      <c r="GX9" s="75"/>
      <c r="GY9" s="75"/>
      <c r="GZ9" s="75"/>
      <c r="HA9" s="75"/>
      <c r="HB9" s="75"/>
      <c r="HC9" s="75"/>
      <c r="HD9" s="75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  <c r="IU9" s="75"/>
      <c r="IV9" s="75"/>
      <c r="IW9" s="75"/>
      <c r="IX9" s="75"/>
      <c r="IY9" s="75"/>
      <c r="IZ9" s="75"/>
      <c r="JA9" s="75"/>
      <c r="JB9" s="75"/>
      <c r="JC9" s="75"/>
      <c r="JD9" s="75"/>
      <c r="JE9" s="75"/>
      <c r="JF9" s="75"/>
      <c r="JG9" s="75"/>
      <c r="JH9" s="75"/>
      <c r="JI9" s="75"/>
      <c r="JJ9" s="75"/>
      <c r="JK9" s="75"/>
      <c r="JL9" s="75"/>
      <c r="JM9" s="75"/>
      <c r="JN9" s="75"/>
      <c r="JO9" s="75"/>
      <c r="JP9" s="75"/>
      <c r="JQ9" s="75"/>
      <c r="JR9" s="75"/>
      <c r="JS9" s="75"/>
      <c r="JT9" s="75"/>
      <c r="JU9" s="75"/>
      <c r="JV9" s="75"/>
      <c r="JW9" s="75"/>
      <c r="JX9" s="75"/>
      <c r="JY9" s="75"/>
      <c r="JZ9" s="75"/>
      <c r="KA9" s="75"/>
      <c r="KB9" s="75"/>
      <c r="KC9" s="75"/>
      <c r="KD9" s="75"/>
      <c r="KE9" s="75"/>
      <c r="KF9" s="75"/>
      <c r="KG9" s="75"/>
      <c r="KH9" s="75"/>
      <c r="KI9" s="75"/>
      <c r="KJ9" s="75"/>
      <c r="KK9" s="75"/>
      <c r="KL9" s="75"/>
      <c r="KM9" s="75"/>
      <c r="KN9" s="75"/>
      <c r="KO9" s="75"/>
      <c r="KP9" s="75"/>
      <c r="KQ9" s="75"/>
      <c r="KR9" s="75"/>
      <c r="KS9" s="75"/>
      <c r="KT9" s="75"/>
      <c r="KU9" s="75"/>
      <c r="KV9" s="75"/>
      <c r="KW9" s="75"/>
      <c r="KX9" s="75"/>
      <c r="KY9" s="75"/>
      <c r="KZ9" s="75"/>
      <c r="LA9" s="75"/>
      <c r="LB9" s="75"/>
      <c r="LC9" s="75"/>
      <c r="LD9" s="75"/>
      <c r="LE9" s="75"/>
      <c r="LF9" s="75"/>
      <c r="LG9" s="75"/>
      <c r="LH9" s="75"/>
      <c r="LI9" s="75"/>
      <c r="LJ9" s="75"/>
      <c r="LK9" s="75"/>
      <c r="LL9" s="75"/>
      <c r="LM9" s="75"/>
      <c r="LN9" s="75"/>
      <c r="LO9" s="75"/>
      <c r="LP9" s="75"/>
      <c r="LQ9" s="75"/>
      <c r="LR9" s="75"/>
      <c r="LS9" s="75"/>
      <c r="LT9" s="75"/>
      <c r="LU9" s="75"/>
      <c r="LV9" s="75"/>
      <c r="LW9" s="75"/>
      <c r="LX9" s="75"/>
      <c r="LY9" s="75"/>
      <c r="LZ9" s="75"/>
      <c r="MA9" s="75"/>
      <c r="MB9" s="75"/>
      <c r="MC9" s="75"/>
      <c r="MD9" s="75"/>
      <c r="ME9" s="75"/>
      <c r="MF9" s="75"/>
      <c r="MG9" s="75"/>
      <c r="MH9" s="75"/>
      <c r="MI9" s="75"/>
      <c r="MJ9" s="75"/>
      <c r="MK9" s="75"/>
      <c r="ML9" s="75"/>
      <c r="MM9" s="75"/>
      <c r="MN9" s="75"/>
      <c r="MO9" s="75"/>
      <c r="MP9" s="75"/>
      <c r="MQ9" s="75"/>
      <c r="MR9" s="75"/>
      <c r="MS9" s="75"/>
      <c r="MT9" s="75"/>
      <c r="MU9" s="75"/>
      <c r="MV9" s="75"/>
      <c r="MW9" s="75"/>
      <c r="MX9" s="75"/>
      <c r="MY9" s="75"/>
      <c r="MZ9" s="75"/>
      <c r="NA9" s="75"/>
      <c r="NB9" s="75"/>
      <c r="NC9" s="75"/>
      <c r="ND9" s="75"/>
      <c r="NE9" s="75"/>
      <c r="NF9" s="75"/>
      <c r="NG9" s="75"/>
      <c r="NH9" s="75"/>
      <c r="NI9" s="75"/>
      <c r="NJ9" s="75"/>
      <c r="NK9" s="75"/>
      <c r="NL9" s="75"/>
      <c r="NM9" s="75"/>
      <c r="NN9" s="75">
        <f t="shared" si="95"/>
        <v>15</v>
      </c>
      <c r="NO9" s="75">
        <f t="shared" si="96"/>
        <v>9</v>
      </c>
      <c r="NP9" s="75">
        <f t="shared" si="97"/>
        <v>39</v>
      </c>
      <c r="NQ9" s="75">
        <f t="shared" si="98"/>
        <v>38</v>
      </c>
      <c r="NR9" s="75">
        <f t="shared" si="99"/>
        <v>22</v>
      </c>
      <c r="NS9" s="75">
        <f t="shared" si="100"/>
        <v>21</v>
      </c>
      <c r="NT9" s="75">
        <f t="shared" si="101"/>
        <v>0</v>
      </c>
      <c r="NU9" s="75">
        <f t="shared" si="102"/>
        <v>0</v>
      </c>
      <c r="NV9" s="75">
        <f t="shared" si="103"/>
        <v>0</v>
      </c>
      <c r="NW9" s="75">
        <f t="shared" si="104"/>
        <v>0</v>
      </c>
      <c r="NX9" s="75">
        <f t="shared" si="105"/>
        <v>0</v>
      </c>
      <c r="NY9" s="75">
        <f t="shared" si="106"/>
        <v>0</v>
      </c>
      <c r="NZ9" s="75">
        <f t="shared" si="107"/>
        <v>100</v>
      </c>
      <c r="OA9" s="2"/>
      <c r="OB9" s="82"/>
    </row>
    <row r="10" spans="1:427" s="3" customFormat="1" x14ac:dyDescent="0.3">
      <c r="A10" s="51" t="s">
        <v>192</v>
      </c>
      <c r="B10" s="1" t="s">
        <v>214</v>
      </c>
      <c r="C10" s="1" t="s">
        <v>190</v>
      </c>
      <c r="D10" s="1" t="s">
        <v>10</v>
      </c>
      <c r="E10" s="73"/>
      <c r="F10" s="73"/>
      <c r="G10" s="73">
        <f>SUM(M10:NM10)</f>
        <v>236.29999999999998</v>
      </c>
      <c r="H10" s="73"/>
      <c r="I10" s="74">
        <f>SUM(M10:CX10)-CH10+SUM(CY10:FG10)-EK10</f>
        <v>224</v>
      </c>
      <c r="J10" s="74">
        <f>+CH10+EK10</f>
        <v>12.3</v>
      </c>
      <c r="K10" s="74">
        <v>0</v>
      </c>
      <c r="L10" s="77">
        <f>+G10-I10-J10-K10</f>
        <v>-1.7763568394002505E-14</v>
      </c>
      <c r="M10" s="75">
        <v>0.38</v>
      </c>
      <c r="N10" s="75">
        <v>1.41</v>
      </c>
      <c r="O10" s="75">
        <v>1.54</v>
      </c>
      <c r="P10" s="75">
        <v>1.01</v>
      </c>
      <c r="Q10" s="75">
        <v>0.85</v>
      </c>
      <c r="R10" s="75">
        <v>0.15</v>
      </c>
      <c r="S10" s="75">
        <v>0.4</v>
      </c>
      <c r="T10" s="75">
        <v>0.47</v>
      </c>
      <c r="U10" s="75">
        <v>0.56999999999999995</v>
      </c>
      <c r="V10" s="75">
        <v>1.36</v>
      </c>
      <c r="W10" s="75">
        <v>1.44</v>
      </c>
      <c r="X10" s="75">
        <v>0.5</v>
      </c>
      <c r="Y10" s="75">
        <v>0.44</v>
      </c>
      <c r="Z10" s="75">
        <v>0.51</v>
      </c>
      <c r="AA10" s="75">
        <v>0.37</v>
      </c>
      <c r="AB10" s="75">
        <v>0.63</v>
      </c>
      <c r="AC10" s="75">
        <v>0.99</v>
      </c>
      <c r="AD10" s="75">
        <v>0.6</v>
      </c>
      <c r="AE10" s="75">
        <v>0.93</v>
      </c>
      <c r="AF10" s="75">
        <v>0.57999999999999996</v>
      </c>
      <c r="AG10" s="75">
        <v>0.39</v>
      </c>
      <c r="AH10" s="75">
        <v>0.55000000000000004</v>
      </c>
      <c r="AI10" s="75">
        <v>0.99</v>
      </c>
      <c r="AJ10" s="75">
        <v>1.1299999999999999</v>
      </c>
      <c r="AK10" s="75">
        <v>0.33</v>
      </c>
      <c r="AL10" s="75">
        <v>0.35</v>
      </c>
      <c r="AM10" s="75">
        <v>0.24</v>
      </c>
      <c r="AN10" s="75">
        <v>0.26</v>
      </c>
      <c r="AO10" s="75">
        <v>0.43</v>
      </c>
      <c r="AP10" s="75">
        <v>0.84</v>
      </c>
      <c r="AQ10" s="75">
        <v>1.26</v>
      </c>
      <c r="AR10" s="75">
        <v>1.8</v>
      </c>
      <c r="AS10" s="75">
        <v>0.6</v>
      </c>
      <c r="AT10" s="75">
        <v>0.3</v>
      </c>
      <c r="AU10" s="75">
        <v>0.2</v>
      </c>
      <c r="AV10" s="75">
        <v>0.7</v>
      </c>
      <c r="AW10" s="75">
        <v>0.6</v>
      </c>
      <c r="AX10" s="75">
        <v>1.8</v>
      </c>
      <c r="AY10" s="75">
        <v>1.2</v>
      </c>
      <c r="AZ10" s="75">
        <v>0.6</v>
      </c>
      <c r="BA10" s="75">
        <v>0.7</v>
      </c>
      <c r="BB10" s="75">
        <v>0.7</v>
      </c>
      <c r="BC10" s="75">
        <v>0.7</v>
      </c>
      <c r="BD10" s="75">
        <v>1.2</v>
      </c>
      <c r="BE10" s="75">
        <v>2.7</v>
      </c>
      <c r="BF10" s="75">
        <v>1.3</v>
      </c>
      <c r="BG10" s="75">
        <v>0.5</v>
      </c>
      <c r="BH10" s="75">
        <v>0.8</v>
      </c>
      <c r="BI10" s="75">
        <v>0.6</v>
      </c>
      <c r="BJ10" s="75">
        <v>0.8</v>
      </c>
      <c r="BK10" s="75">
        <v>0.7</v>
      </c>
      <c r="BL10" s="75">
        <v>2.8</v>
      </c>
      <c r="BM10" s="75">
        <v>0.7</v>
      </c>
      <c r="BN10" s="75">
        <v>0.3</v>
      </c>
      <c r="BO10" s="75">
        <v>0.4</v>
      </c>
      <c r="BP10" s="75">
        <v>1</v>
      </c>
      <c r="BQ10" s="75">
        <v>1.4</v>
      </c>
      <c r="BR10" s="75">
        <v>1.8</v>
      </c>
      <c r="BS10" s="75">
        <v>8.1999999999999993</v>
      </c>
      <c r="BT10" s="75">
        <v>3.6</v>
      </c>
      <c r="BU10" s="75">
        <v>0.9</v>
      </c>
      <c r="BV10" s="75">
        <v>1.2</v>
      </c>
      <c r="BW10" s="75">
        <v>0.8</v>
      </c>
      <c r="BX10" s="75">
        <v>1.1000000000000001</v>
      </c>
      <c r="BY10" s="75">
        <v>1.6</v>
      </c>
      <c r="BZ10" s="75">
        <v>2.9</v>
      </c>
      <c r="CA10" s="75">
        <v>2.9</v>
      </c>
      <c r="CB10" s="75">
        <v>2.1</v>
      </c>
      <c r="CC10" s="75">
        <v>1.1000000000000001</v>
      </c>
      <c r="CD10" s="75">
        <v>1.2</v>
      </c>
      <c r="CE10" s="75">
        <v>0.8</v>
      </c>
      <c r="CF10" s="75">
        <v>0.7</v>
      </c>
      <c r="CG10" s="75">
        <v>1.2</v>
      </c>
      <c r="CH10" s="75">
        <v>6.4</v>
      </c>
      <c r="CI10" s="75">
        <v>2.5</v>
      </c>
      <c r="CJ10" s="75">
        <v>1.4</v>
      </c>
      <c r="CK10" s="75">
        <v>1.4</v>
      </c>
      <c r="CL10" s="75">
        <v>1.7</v>
      </c>
      <c r="CM10" s="75">
        <v>1.2</v>
      </c>
      <c r="CN10" s="75">
        <v>2.2000000000000002</v>
      </c>
      <c r="CO10" s="75">
        <v>1.2</v>
      </c>
      <c r="CP10" s="75">
        <v>1.3</v>
      </c>
      <c r="CQ10" s="75">
        <v>1.7</v>
      </c>
      <c r="CR10" s="75">
        <v>1.5</v>
      </c>
      <c r="CS10" s="75">
        <v>1.2</v>
      </c>
      <c r="CT10" s="75">
        <v>0.9</v>
      </c>
      <c r="CU10" s="75">
        <v>3.2</v>
      </c>
      <c r="CV10" s="75">
        <v>4.7</v>
      </c>
      <c r="CW10" s="75">
        <v>1.7</v>
      </c>
      <c r="CX10" s="75">
        <v>1.6</v>
      </c>
      <c r="CY10" s="75">
        <v>2</v>
      </c>
      <c r="CZ10" s="75">
        <v>2</v>
      </c>
      <c r="DA10" s="75">
        <v>2</v>
      </c>
      <c r="DB10" s="75">
        <v>2</v>
      </c>
      <c r="DC10" s="75"/>
      <c r="DD10" s="75">
        <v>2</v>
      </c>
      <c r="DE10" s="75">
        <v>3</v>
      </c>
      <c r="DF10" s="75">
        <v>2</v>
      </c>
      <c r="DG10" s="75">
        <v>2</v>
      </c>
      <c r="DH10" s="75">
        <v>2</v>
      </c>
      <c r="DI10" s="75">
        <v>4</v>
      </c>
      <c r="DJ10" s="75">
        <v>2</v>
      </c>
      <c r="DK10" s="75">
        <v>1</v>
      </c>
      <c r="DL10" s="75">
        <v>2</v>
      </c>
      <c r="DM10" s="75">
        <v>2</v>
      </c>
      <c r="DN10" s="75">
        <v>1</v>
      </c>
      <c r="DO10" s="75">
        <v>1</v>
      </c>
      <c r="DP10" s="75">
        <v>5</v>
      </c>
      <c r="DQ10" s="75">
        <v>1</v>
      </c>
      <c r="DR10" s="75">
        <v>2</v>
      </c>
      <c r="DS10" s="75">
        <v>1</v>
      </c>
      <c r="DT10" s="75">
        <v>3</v>
      </c>
      <c r="DU10" s="75">
        <v>1</v>
      </c>
      <c r="DV10" s="75">
        <v>2</v>
      </c>
      <c r="DW10" s="75">
        <v>4</v>
      </c>
      <c r="DX10" s="75">
        <v>0</v>
      </c>
      <c r="DY10" s="75">
        <v>3</v>
      </c>
      <c r="DZ10" s="75">
        <v>1</v>
      </c>
      <c r="EA10" s="75">
        <v>1</v>
      </c>
      <c r="EB10" s="75">
        <v>1</v>
      </c>
      <c r="EC10" s="75">
        <v>3.4</v>
      </c>
      <c r="ED10" s="75">
        <v>0.9</v>
      </c>
      <c r="EE10" s="75">
        <v>3.8</v>
      </c>
      <c r="EF10" s="75">
        <v>1.1000000000000001</v>
      </c>
      <c r="EG10" s="75">
        <v>2.1</v>
      </c>
      <c r="EH10" s="75">
        <v>1.4</v>
      </c>
      <c r="EI10" s="75">
        <v>1.7</v>
      </c>
      <c r="EJ10" s="75">
        <v>3.1</v>
      </c>
      <c r="EK10" s="75">
        <v>5.9</v>
      </c>
      <c r="EL10" s="75">
        <v>1.5</v>
      </c>
      <c r="EM10" s="75">
        <v>1.4</v>
      </c>
      <c r="EN10" s="75">
        <v>1.1000000000000001</v>
      </c>
      <c r="EO10" s="75">
        <v>0.7</v>
      </c>
      <c r="EP10" s="75">
        <v>1.2</v>
      </c>
      <c r="EQ10" s="75">
        <v>0.9</v>
      </c>
      <c r="ER10" s="75">
        <v>3.1</v>
      </c>
      <c r="ES10" s="75">
        <v>4.8</v>
      </c>
      <c r="ET10" s="75">
        <v>1.7</v>
      </c>
      <c r="EU10" s="75">
        <v>1.5</v>
      </c>
      <c r="EV10" s="75">
        <v>2.1</v>
      </c>
      <c r="EW10" s="75">
        <v>1.9</v>
      </c>
      <c r="EX10" s="75">
        <v>1.6</v>
      </c>
      <c r="EY10" s="75">
        <v>1.9</v>
      </c>
      <c r="EZ10" s="75">
        <v>1.8</v>
      </c>
      <c r="FA10" s="75">
        <v>1.7</v>
      </c>
      <c r="FB10" s="75">
        <v>1.1000000000000001</v>
      </c>
      <c r="FC10" s="75">
        <v>0.7</v>
      </c>
      <c r="FD10" s="75">
        <v>1.2</v>
      </c>
      <c r="FE10" s="75">
        <v>1.6</v>
      </c>
      <c r="FF10" s="75">
        <v>3.4</v>
      </c>
      <c r="FG10" s="75">
        <v>4.0999999999999996</v>
      </c>
      <c r="FH10" s="75"/>
      <c r="FI10" s="75"/>
      <c r="FJ10" s="75"/>
      <c r="FK10" s="75"/>
      <c r="FL10" s="75"/>
      <c r="FM10" s="75"/>
      <c r="FN10" s="75"/>
      <c r="FO10" s="75"/>
      <c r="FP10" s="75"/>
      <c r="FQ10" s="75"/>
      <c r="FR10" s="75"/>
      <c r="FS10" s="75"/>
      <c r="FT10" s="75"/>
      <c r="FU10" s="75"/>
      <c r="FV10" s="75"/>
      <c r="FW10" s="75"/>
      <c r="FX10" s="75"/>
      <c r="FY10" s="75"/>
      <c r="FZ10" s="75"/>
      <c r="GA10" s="75"/>
      <c r="GB10" s="75"/>
      <c r="GC10" s="75"/>
      <c r="GD10" s="75"/>
      <c r="GE10" s="75"/>
      <c r="GF10" s="75"/>
      <c r="GG10" s="75"/>
      <c r="GH10" s="75"/>
      <c r="GI10" s="75"/>
      <c r="GJ10" s="75"/>
      <c r="GK10" s="75"/>
      <c r="GL10" s="75"/>
      <c r="GM10" s="75"/>
      <c r="GN10" s="75"/>
      <c r="GO10" s="75"/>
      <c r="GP10" s="75"/>
      <c r="GQ10" s="75"/>
      <c r="GR10" s="75"/>
      <c r="GS10" s="75"/>
      <c r="GT10" s="75"/>
      <c r="GU10" s="75"/>
      <c r="GV10" s="75"/>
      <c r="GW10" s="75"/>
      <c r="GX10" s="75"/>
      <c r="GY10" s="75"/>
      <c r="GZ10" s="75"/>
      <c r="HA10" s="75"/>
      <c r="HB10" s="75"/>
      <c r="HC10" s="75"/>
      <c r="HD10" s="75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  <c r="IU10" s="75"/>
      <c r="IV10" s="75"/>
      <c r="IW10" s="75"/>
      <c r="IX10" s="75"/>
      <c r="IY10" s="75"/>
      <c r="IZ10" s="75"/>
      <c r="JA10" s="75"/>
      <c r="JB10" s="75"/>
      <c r="JC10" s="75"/>
      <c r="JD10" s="75"/>
      <c r="JE10" s="75"/>
      <c r="JF10" s="75"/>
      <c r="JG10" s="75"/>
      <c r="JH10" s="75"/>
      <c r="JI10" s="75"/>
      <c r="JJ10" s="75"/>
      <c r="JK10" s="75"/>
      <c r="JL10" s="75"/>
      <c r="JM10" s="75"/>
      <c r="JN10" s="75"/>
      <c r="JO10" s="75"/>
      <c r="JP10" s="75"/>
      <c r="JQ10" s="75"/>
      <c r="JR10" s="75"/>
      <c r="JS10" s="75"/>
      <c r="JT10" s="75"/>
      <c r="JU10" s="75"/>
      <c r="JV10" s="75"/>
      <c r="JW10" s="75"/>
      <c r="JX10" s="75"/>
      <c r="JY10" s="75"/>
      <c r="JZ10" s="75"/>
      <c r="KA10" s="75"/>
      <c r="KB10" s="75"/>
      <c r="KC10" s="75"/>
      <c r="KD10" s="75"/>
      <c r="KE10" s="75"/>
      <c r="KF10" s="75"/>
      <c r="KG10" s="75"/>
      <c r="KH10" s="75"/>
      <c r="KI10" s="75"/>
      <c r="KJ10" s="75"/>
      <c r="KK10" s="75"/>
      <c r="KL10" s="75"/>
      <c r="KM10" s="75"/>
      <c r="KN10" s="75"/>
      <c r="KO10" s="75"/>
      <c r="KP10" s="75"/>
      <c r="KQ10" s="75"/>
      <c r="KR10" s="75"/>
      <c r="KS10" s="75"/>
      <c r="KT10" s="75"/>
      <c r="KU10" s="75"/>
      <c r="KV10" s="75"/>
      <c r="KW10" s="75"/>
      <c r="KX10" s="75"/>
      <c r="KY10" s="75"/>
      <c r="KZ10" s="75"/>
      <c r="LA10" s="75"/>
      <c r="LB10" s="75"/>
      <c r="LC10" s="75"/>
      <c r="LD10" s="75"/>
      <c r="LE10" s="75"/>
      <c r="LF10" s="75"/>
      <c r="LG10" s="75"/>
      <c r="LH10" s="75"/>
      <c r="LI10" s="75"/>
      <c r="LJ10" s="75"/>
      <c r="LK10" s="75"/>
      <c r="LL10" s="75"/>
      <c r="LM10" s="75"/>
      <c r="LN10" s="75"/>
      <c r="LO10" s="75"/>
      <c r="LP10" s="75"/>
      <c r="LQ10" s="75"/>
      <c r="LR10" s="75"/>
      <c r="LS10" s="75"/>
      <c r="LT10" s="75"/>
      <c r="LU10" s="75"/>
      <c r="LV10" s="75"/>
      <c r="LW10" s="75"/>
      <c r="LX10" s="75"/>
      <c r="LY10" s="75"/>
      <c r="LZ10" s="75"/>
      <c r="MA10" s="75"/>
      <c r="MB10" s="75"/>
      <c r="MC10" s="75"/>
      <c r="MD10" s="75"/>
      <c r="ME10" s="75"/>
      <c r="MF10" s="75"/>
      <c r="MG10" s="75"/>
      <c r="MH10" s="75"/>
      <c r="MI10" s="75"/>
      <c r="MJ10" s="75"/>
      <c r="MK10" s="75"/>
      <c r="ML10" s="75"/>
      <c r="MM10" s="75"/>
      <c r="MN10" s="75"/>
      <c r="MO10" s="75"/>
      <c r="MP10" s="75"/>
      <c r="MQ10" s="75"/>
      <c r="MR10" s="75"/>
      <c r="MS10" s="75"/>
      <c r="MT10" s="75"/>
      <c r="MU10" s="75"/>
      <c r="MV10" s="75"/>
      <c r="MW10" s="75"/>
      <c r="MX10" s="75"/>
      <c r="MY10" s="75"/>
      <c r="MZ10" s="75"/>
      <c r="NA10" s="75"/>
      <c r="NB10" s="75"/>
      <c r="NC10" s="75"/>
      <c r="ND10" s="75"/>
      <c r="NE10" s="75"/>
      <c r="NF10" s="75"/>
      <c r="NG10" s="75"/>
      <c r="NH10" s="75"/>
      <c r="NI10" s="75"/>
      <c r="NJ10" s="75"/>
      <c r="NK10" s="75"/>
      <c r="NL10" s="75"/>
      <c r="NM10" s="75"/>
      <c r="NN10" s="75">
        <f t="shared" si="95"/>
        <v>21.9</v>
      </c>
      <c r="NO10" s="75">
        <f t="shared" si="96"/>
        <v>35.099999999999994</v>
      </c>
      <c r="NP10" s="75">
        <f t="shared" si="97"/>
        <v>57.90000000000002</v>
      </c>
      <c r="NQ10" s="75">
        <f t="shared" si="98"/>
        <v>57</v>
      </c>
      <c r="NR10" s="75">
        <f t="shared" si="99"/>
        <v>64.400000000000006</v>
      </c>
      <c r="NS10" s="75">
        <f t="shared" si="100"/>
        <v>0</v>
      </c>
      <c r="NT10" s="75">
        <f t="shared" si="101"/>
        <v>0</v>
      </c>
      <c r="NU10" s="75">
        <f t="shared" si="102"/>
        <v>0</v>
      </c>
      <c r="NV10" s="75">
        <f t="shared" si="103"/>
        <v>0</v>
      </c>
      <c r="NW10" s="75">
        <f t="shared" si="104"/>
        <v>0</v>
      </c>
      <c r="NX10" s="75">
        <f t="shared" si="105"/>
        <v>0</v>
      </c>
      <c r="NY10" s="75">
        <f t="shared" si="106"/>
        <v>0</v>
      </c>
      <c r="NZ10" s="75">
        <f t="shared" si="107"/>
        <v>174.4</v>
      </c>
      <c r="OA10" s="2"/>
      <c r="OB10" s="82"/>
    </row>
    <row r="11" spans="1:427" s="3" customFormat="1" x14ac:dyDescent="0.3">
      <c r="A11" s="51" t="s">
        <v>43</v>
      </c>
      <c r="B11" s="1" t="s">
        <v>13</v>
      </c>
      <c r="C11" s="1" t="s">
        <v>14</v>
      </c>
      <c r="D11" s="1" t="s">
        <v>7</v>
      </c>
      <c r="E11" s="73">
        <f>SUM(M11:NM11)</f>
        <v>1097.2</v>
      </c>
      <c r="F11" s="73"/>
      <c r="G11" s="73"/>
      <c r="H11" s="73"/>
      <c r="I11" s="74">
        <f>+M11+N11+O11+T11+V11+W11+Y11+AD11+AH11+AJ11+AL11+AQ11+AS11+AT11+AV11+AW11+AX11+BD11+BG11+BH11+BK11+BL11+BN11+BO11+BP11+BQ11+BS11+BT11+BV11+BY11+BZ11+CA11+CB11+CC11+CE11+CG11+CH11+CI11+CM11+CO11+CR11+CU11+CV11+CZ11+DA11+DC11+DG11+DH11+DI11+DJ11+DL11+DM11+DO11+DP11+DQ11+DS11+DT11+DU11+DX11+DZ11+EA11+EC11+EF11+EG11+EH11+EI11+EJ11+EM11+EN11+ER11+EW11+EY11+FA11+FB11+FC11+FE11+FF11+FH11+FK11+FM11+FN11+FQ11+FS11+FW11+FY11+FZ11+GA11+GC11+GD11+GE11+GF11+GG11+GJ11+GK11+GL11+GM11+GO11+GP11+GR11+GV11+GY11+HB11+HC11+HE11+HF11+HH11+HI11+HJ11+HK11+HL11+HN11+HQ11+HR11+HS11+HT11+HU11+HV11+HX11+HY11+IB11+IC11+ID11+IG11+II11+IJ11+IK11+IL11+IN11+IO11+IP11+IQ11+IT11</f>
        <v>455.50000000000006</v>
      </c>
      <c r="J11" s="74">
        <f>+Q11+R11+S11+U11+Z11+AA11+AB11+AC11+AF11+AG11+AI11+AK11+AM11+AN11+AO11+AP11+AR11+AU11+AY11+AZ11+BA11+BB11+BC11+BE11+BI11+BJ11+BU11+BX11+CF11+CL11+CQ11+CS11+CT11++CY11+DB11+DE11+DF11+DY11+EB11+ED11+EK11+EP11+ES11+EU11+FP11+FR11+FT11+GQ11+GS11+GU11+GZ11+HA11+HD11+HG11+HM11+HO11+HP11+IA11+IF11+IM11+IR11+IU11+IS11</f>
        <v>411.40000000000003</v>
      </c>
      <c r="K11" s="74">
        <f>+P11+X11+AE11+BR11+BW11+CD11+CN11+CP11+CW11+EL11+EO11+FO11+FV11+GB11+GI11+GW11+GX11</f>
        <v>230.30000000000004</v>
      </c>
      <c r="L11" s="77">
        <f>+E11-I11-J11-K11</f>
        <v>0</v>
      </c>
      <c r="M11" s="75">
        <v>2.4</v>
      </c>
      <c r="N11" s="75">
        <v>4.3</v>
      </c>
      <c r="O11" s="75">
        <v>1.5</v>
      </c>
      <c r="P11" s="75">
        <v>12</v>
      </c>
      <c r="Q11" s="75">
        <v>7.8</v>
      </c>
      <c r="R11" s="75">
        <v>8</v>
      </c>
      <c r="S11" s="75">
        <v>5.2</v>
      </c>
      <c r="T11" s="75">
        <v>3.8</v>
      </c>
      <c r="U11" s="75">
        <v>5.7</v>
      </c>
      <c r="V11" s="75">
        <v>4.3</v>
      </c>
      <c r="W11" s="75">
        <v>4.3</v>
      </c>
      <c r="X11" s="75">
        <v>10.6</v>
      </c>
      <c r="Y11" s="75">
        <v>4.3</v>
      </c>
      <c r="Z11" s="75">
        <v>9.4</v>
      </c>
      <c r="AA11" s="75">
        <v>5.5</v>
      </c>
      <c r="AB11" s="75">
        <v>6.6</v>
      </c>
      <c r="AC11" s="75">
        <v>5.3</v>
      </c>
      <c r="AD11" s="75">
        <v>3.2</v>
      </c>
      <c r="AE11" s="75">
        <v>14.8</v>
      </c>
      <c r="AF11" s="75">
        <v>6.1</v>
      </c>
      <c r="AG11" s="75">
        <v>7.2</v>
      </c>
      <c r="AH11" s="75">
        <v>4.8</v>
      </c>
      <c r="AI11" s="75">
        <v>7.9</v>
      </c>
      <c r="AJ11" s="75">
        <v>3.5</v>
      </c>
      <c r="AK11" s="75">
        <v>5.2</v>
      </c>
      <c r="AL11" s="75">
        <v>3.2</v>
      </c>
      <c r="AM11" s="75">
        <v>6.1</v>
      </c>
      <c r="AN11" s="75">
        <v>9.1</v>
      </c>
      <c r="AO11" s="75">
        <v>7.7</v>
      </c>
      <c r="AP11" s="75">
        <v>5.0999999999999996</v>
      </c>
      <c r="AQ11" s="75">
        <v>4.9000000000000004</v>
      </c>
      <c r="AR11" s="75">
        <v>5.0999999999999996</v>
      </c>
      <c r="AS11" s="75">
        <v>5</v>
      </c>
      <c r="AT11" s="75">
        <v>2.8</v>
      </c>
      <c r="AU11" s="75">
        <v>5.2</v>
      </c>
      <c r="AV11" s="75">
        <v>3</v>
      </c>
      <c r="AW11" s="75">
        <v>3</v>
      </c>
      <c r="AX11" s="75">
        <v>2.6</v>
      </c>
      <c r="AY11" s="75">
        <v>5.9</v>
      </c>
      <c r="AZ11" s="75">
        <v>6.8</v>
      </c>
      <c r="BA11" s="75">
        <v>5.3</v>
      </c>
      <c r="BB11" s="75">
        <v>6.2</v>
      </c>
      <c r="BC11" s="75">
        <v>6.5</v>
      </c>
      <c r="BD11" s="75">
        <v>2</v>
      </c>
      <c r="BE11" s="75">
        <v>6.3</v>
      </c>
      <c r="BF11" s="75"/>
      <c r="BG11" s="75">
        <v>3.5</v>
      </c>
      <c r="BH11" s="75">
        <v>3.4</v>
      </c>
      <c r="BI11" s="75">
        <v>7</v>
      </c>
      <c r="BJ11" s="75">
        <v>5.7</v>
      </c>
      <c r="BK11" s="75">
        <v>2.4</v>
      </c>
      <c r="BL11" s="75">
        <v>5</v>
      </c>
      <c r="BM11" s="75"/>
      <c r="BN11" s="75">
        <v>4.0999999999999996</v>
      </c>
      <c r="BO11" s="75">
        <v>3</v>
      </c>
      <c r="BP11" s="75">
        <v>3.1</v>
      </c>
      <c r="BQ11" s="75">
        <v>4.4000000000000004</v>
      </c>
      <c r="BR11" s="75">
        <v>13.5</v>
      </c>
      <c r="BS11" s="75">
        <v>2.1</v>
      </c>
      <c r="BT11" s="75">
        <v>3.6</v>
      </c>
      <c r="BU11" s="75">
        <v>5.7</v>
      </c>
      <c r="BV11" s="75">
        <v>4.8</v>
      </c>
      <c r="BW11" s="75">
        <v>15.1</v>
      </c>
      <c r="BX11" s="75">
        <v>5.8</v>
      </c>
      <c r="BY11" s="75">
        <v>4.0999999999999996</v>
      </c>
      <c r="BZ11" s="75">
        <v>2.8</v>
      </c>
      <c r="CA11" s="75">
        <v>1.6</v>
      </c>
      <c r="CB11" s="75">
        <v>1.7</v>
      </c>
      <c r="CC11" s="75">
        <v>2.2000000000000002</v>
      </c>
      <c r="CD11" s="75">
        <v>13.2</v>
      </c>
      <c r="CE11" s="75">
        <v>4.3</v>
      </c>
      <c r="CF11" s="75">
        <v>6.2</v>
      </c>
      <c r="CG11" s="75">
        <v>4.9000000000000004</v>
      </c>
      <c r="CH11" s="75">
        <v>3.1</v>
      </c>
      <c r="CI11" s="75">
        <v>2.4</v>
      </c>
      <c r="CJ11" s="75"/>
      <c r="CK11" s="75"/>
      <c r="CL11" s="75">
        <v>5.4</v>
      </c>
      <c r="CM11" s="75">
        <v>4.7</v>
      </c>
      <c r="CN11" s="75">
        <v>13.7</v>
      </c>
      <c r="CO11" s="75">
        <v>4.5</v>
      </c>
      <c r="CP11" s="75">
        <v>13.2</v>
      </c>
      <c r="CQ11" s="75">
        <v>6.6</v>
      </c>
      <c r="CR11" s="75">
        <v>4.7</v>
      </c>
      <c r="CS11" s="75">
        <v>5.8</v>
      </c>
      <c r="CT11" s="75">
        <v>5.9</v>
      </c>
      <c r="CU11" s="75">
        <v>3.9</v>
      </c>
      <c r="CV11" s="75">
        <v>3.4</v>
      </c>
      <c r="CW11" s="75">
        <v>16.100000000000001</v>
      </c>
      <c r="CX11" s="75"/>
      <c r="CY11" s="75">
        <v>5.2</v>
      </c>
      <c r="CZ11" s="75">
        <v>2.6</v>
      </c>
      <c r="DA11" s="75">
        <v>3.7</v>
      </c>
      <c r="DB11" s="75">
        <v>6.8</v>
      </c>
      <c r="DC11" s="75">
        <v>4.3</v>
      </c>
      <c r="DD11" s="75"/>
      <c r="DE11" s="75">
        <v>5.7</v>
      </c>
      <c r="DF11" s="75">
        <v>8.3000000000000007</v>
      </c>
      <c r="DG11" s="75">
        <v>3.2</v>
      </c>
      <c r="DH11" s="75">
        <v>5</v>
      </c>
      <c r="DI11" s="75">
        <v>2.7</v>
      </c>
      <c r="DJ11" s="75">
        <v>2.7</v>
      </c>
      <c r="DK11" s="75"/>
      <c r="DL11" s="75">
        <v>3.4</v>
      </c>
      <c r="DM11" s="75">
        <v>3.4</v>
      </c>
      <c r="DN11" s="75"/>
      <c r="DO11" s="75">
        <v>2</v>
      </c>
      <c r="DP11" s="75">
        <v>4.5999999999999996</v>
      </c>
      <c r="DQ11" s="75">
        <v>3.6</v>
      </c>
      <c r="DR11" s="75"/>
      <c r="DS11" s="75">
        <v>4.5999999999999996</v>
      </c>
      <c r="DT11" s="75">
        <v>2.6</v>
      </c>
      <c r="DU11" s="75">
        <v>2.1</v>
      </c>
      <c r="DV11" s="75"/>
      <c r="DW11" s="75"/>
      <c r="DX11" s="75">
        <v>2.6</v>
      </c>
      <c r="DY11" s="75">
        <v>5.4</v>
      </c>
      <c r="DZ11" s="75">
        <v>4.8</v>
      </c>
      <c r="EA11" s="75">
        <v>5</v>
      </c>
      <c r="EB11" s="75">
        <v>5.6</v>
      </c>
      <c r="EC11" s="75">
        <v>2.1</v>
      </c>
      <c r="ED11" s="75">
        <v>5.7</v>
      </c>
      <c r="EE11" s="75"/>
      <c r="EF11" s="75">
        <v>3.2</v>
      </c>
      <c r="EG11" s="75">
        <v>4.7</v>
      </c>
      <c r="EH11" s="75">
        <v>3.6</v>
      </c>
      <c r="EI11" s="75">
        <v>3.4</v>
      </c>
      <c r="EJ11" s="75">
        <v>3.7</v>
      </c>
      <c r="EK11" s="75">
        <v>5.4</v>
      </c>
      <c r="EL11" s="75">
        <v>12.3</v>
      </c>
      <c r="EM11" s="75">
        <v>4.7</v>
      </c>
      <c r="EN11" s="75">
        <v>4.7</v>
      </c>
      <c r="EO11" s="75">
        <v>10.6</v>
      </c>
      <c r="EP11" s="75">
        <v>6.4</v>
      </c>
      <c r="EQ11" s="75"/>
      <c r="ER11" s="75">
        <v>4.8</v>
      </c>
      <c r="ES11" s="75">
        <v>5.8</v>
      </c>
      <c r="ET11" s="75"/>
      <c r="EU11" s="75">
        <v>5.9</v>
      </c>
      <c r="EV11" s="75"/>
      <c r="EW11" s="75">
        <v>4.7</v>
      </c>
      <c r="EX11" s="75"/>
      <c r="EY11" s="75">
        <v>3.9</v>
      </c>
      <c r="EZ11" s="75"/>
      <c r="FA11" s="75">
        <v>2</v>
      </c>
      <c r="FB11" s="75">
        <v>3.6</v>
      </c>
      <c r="FC11" s="75">
        <v>3.5</v>
      </c>
      <c r="FD11" s="75"/>
      <c r="FE11" s="75">
        <v>2.9</v>
      </c>
      <c r="FF11" s="75">
        <v>4</v>
      </c>
      <c r="FG11" s="75"/>
      <c r="FH11" s="75">
        <v>4</v>
      </c>
      <c r="FI11" s="75"/>
      <c r="FJ11" s="75"/>
      <c r="FK11" s="75">
        <v>3.5</v>
      </c>
      <c r="FL11" s="75"/>
      <c r="FM11" s="75">
        <v>2.7</v>
      </c>
      <c r="FN11" s="75">
        <v>4.3</v>
      </c>
      <c r="FO11" s="75">
        <v>10.3</v>
      </c>
      <c r="FP11" s="75">
        <v>8</v>
      </c>
      <c r="FQ11" s="75">
        <v>3.3</v>
      </c>
      <c r="FR11" s="75">
        <v>9.9</v>
      </c>
      <c r="FS11" s="75">
        <v>3.3</v>
      </c>
      <c r="FT11" s="75">
        <v>9.3000000000000007</v>
      </c>
      <c r="FU11" s="75"/>
      <c r="FV11" s="75">
        <v>15</v>
      </c>
      <c r="FW11" s="75">
        <v>4.8</v>
      </c>
      <c r="FX11" s="75"/>
      <c r="FY11" s="75">
        <v>4</v>
      </c>
      <c r="FZ11" s="75">
        <v>2.6</v>
      </c>
      <c r="GA11" s="75">
        <v>2.2000000000000002</v>
      </c>
      <c r="GB11" s="75">
        <v>11</v>
      </c>
      <c r="GC11" s="75">
        <v>2.9</v>
      </c>
      <c r="GD11" s="75">
        <v>4.2</v>
      </c>
      <c r="GE11" s="75">
        <v>1.5</v>
      </c>
      <c r="GF11" s="75">
        <v>4.5999999999999996</v>
      </c>
      <c r="GG11" s="75">
        <v>2.7</v>
      </c>
      <c r="GH11" s="75"/>
      <c r="GI11" s="75">
        <v>11</v>
      </c>
      <c r="GJ11" s="75">
        <v>2.8</v>
      </c>
      <c r="GK11" s="75">
        <v>3.4</v>
      </c>
      <c r="GL11" s="75">
        <v>3.2</v>
      </c>
      <c r="GM11" s="75">
        <v>3.6</v>
      </c>
      <c r="GN11" s="75"/>
      <c r="GO11" s="75">
        <v>1</v>
      </c>
      <c r="GP11" s="75">
        <v>2.6</v>
      </c>
      <c r="GQ11" s="75">
        <v>7.3</v>
      </c>
      <c r="GR11" s="75">
        <v>1.2</v>
      </c>
      <c r="GS11" s="75">
        <v>8.5</v>
      </c>
      <c r="GT11" s="75"/>
      <c r="GU11" s="75">
        <v>8.9</v>
      </c>
      <c r="GV11" s="75">
        <v>3.1</v>
      </c>
      <c r="GW11" s="75">
        <v>23.8</v>
      </c>
      <c r="GX11" s="75">
        <v>14.1</v>
      </c>
      <c r="GY11" s="75">
        <v>3.6</v>
      </c>
      <c r="GZ11" s="75">
        <v>5.6</v>
      </c>
      <c r="HA11" s="75">
        <v>5.6</v>
      </c>
      <c r="HB11" s="75">
        <v>4.0999999999999996</v>
      </c>
      <c r="HC11" s="75">
        <v>2.6</v>
      </c>
      <c r="HD11" s="75">
        <v>7.8</v>
      </c>
      <c r="HE11" s="75">
        <v>4.2</v>
      </c>
      <c r="HF11" s="75">
        <v>2.5</v>
      </c>
      <c r="HG11" s="75">
        <v>5.2</v>
      </c>
      <c r="HH11" s="75">
        <v>1.6</v>
      </c>
      <c r="HI11" s="75">
        <v>4.5999999999999996</v>
      </c>
      <c r="HJ11" s="75">
        <v>2</v>
      </c>
      <c r="HK11" s="75">
        <v>2.2999999999999998</v>
      </c>
      <c r="HL11" s="75">
        <v>2.4</v>
      </c>
      <c r="HM11" s="75">
        <v>6.2</v>
      </c>
      <c r="HN11" s="75">
        <v>4.2</v>
      </c>
      <c r="HO11" s="75">
        <v>5.3</v>
      </c>
      <c r="HP11" s="75">
        <v>7.3</v>
      </c>
      <c r="HQ11" s="75">
        <v>4.5</v>
      </c>
      <c r="HR11" s="75">
        <v>4.4000000000000004</v>
      </c>
      <c r="HS11" s="75">
        <v>2.6</v>
      </c>
      <c r="HT11" s="75">
        <v>3.2</v>
      </c>
      <c r="HU11" s="75">
        <v>2.6</v>
      </c>
      <c r="HV11" s="75">
        <v>3.5</v>
      </c>
      <c r="HW11" s="75"/>
      <c r="HX11" s="75">
        <v>2</v>
      </c>
      <c r="HY11" s="75">
        <v>4.0999999999999996</v>
      </c>
      <c r="HZ11" s="75"/>
      <c r="IA11" s="75">
        <v>5.6</v>
      </c>
      <c r="IB11" s="75">
        <v>3.5</v>
      </c>
      <c r="IC11" s="75">
        <v>2.2999999999999998</v>
      </c>
      <c r="ID11" s="75">
        <v>3.6</v>
      </c>
      <c r="IE11" s="75"/>
      <c r="IF11" s="75">
        <v>5.5</v>
      </c>
      <c r="IG11" s="75">
        <v>1.9</v>
      </c>
      <c r="IH11" s="75"/>
      <c r="II11" s="75">
        <v>5</v>
      </c>
      <c r="IJ11" s="75">
        <v>4.2</v>
      </c>
      <c r="IK11" s="75">
        <v>5</v>
      </c>
      <c r="IL11" s="75">
        <v>4.2</v>
      </c>
      <c r="IM11" s="75">
        <v>10</v>
      </c>
      <c r="IN11" s="75">
        <v>4.0999999999999996</v>
      </c>
      <c r="IO11" s="75">
        <v>4.5999999999999996</v>
      </c>
      <c r="IP11" s="75">
        <v>4.5999999999999996</v>
      </c>
      <c r="IQ11" s="75">
        <v>4.4000000000000004</v>
      </c>
      <c r="IR11" s="75">
        <v>8.6</v>
      </c>
      <c r="IS11" s="75">
        <v>5.2</v>
      </c>
      <c r="IT11" s="75">
        <v>2.6</v>
      </c>
      <c r="IU11" s="75">
        <v>6.1</v>
      </c>
      <c r="IV11" s="75"/>
      <c r="IW11" s="75"/>
      <c r="IX11" s="75"/>
      <c r="IY11" s="75"/>
      <c r="IZ11" s="75"/>
      <c r="JA11" s="75"/>
      <c r="JB11" s="75"/>
      <c r="JC11" s="75"/>
      <c r="JD11" s="75"/>
      <c r="JE11" s="75"/>
      <c r="JF11" s="75"/>
      <c r="JG11" s="75"/>
      <c r="JH11" s="75"/>
      <c r="JI11" s="75"/>
      <c r="JJ11" s="75"/>
      <c r="JK11" s="75"/>
      <c r="JL11" s="75"/>
      <c r="JM11" s="75"/>
      <c r="JN11" s="75"/>
      <c r="JO11" s="75"/>
      <c r="JP11" s="75"/>
      <c r="JQ11" s="75"/>
      <c r="JR11" s="75"/>
      <c r="JS11" s="75"/>
      <c r="JT11" s="75"/>
      <c r="JU11" s="75"/>
      <c r="JV11" s="75"/>
      <c r="JW11" s="75"/>
      <c r="JX11" s="75"/>
      <c r="JY11" s="75"/>
      <c r="JZ11" s="75"/>
      <c r="KA11" s="75"/>
      <c r="KB11" s="75"/>
      <c r="KC11" s="75"/>
      <c r="KD11" s="75"/>
      <c r="KE11" s="75"/>
      <c r="KF11" s="75"/>
      <c r="KG11" s="75"/>
      <c r="KH11" s="75"/>
      <c r="KI11" s="75"/>
      <c r="KJ11" s="75"/>
      <c r="KK11" s="75"/>
      <c r="KL11" s="75"/>
      <c r="KM11" s="75"/>
      <c r="KN11" s="75"/>
      <c r="KO11" s="75"/>
      <c r="KP11" s="75"/>
      <c r="KQ11" s="75"/>
      <c r="KR11" s="75"/>
      <c r="KS11" s="75"/>
      <c r="KT11" s="75"/>
      <c r="KU11" s="75"/>
      <c r="KV11" s="75"/>
      <c r="KW11" s="75"/>
      <c r="KX11" s="75"/>
      <c r="KY11" s="75"/>
      <c r="KZ11" s="75"/>
      <c r="LA11" s="75"/>
      <c r="LB11" s="75"/>
      <c r="LC11" s="75"/>
      <c r="LD11" s="75"/>
      <c r="LE11" s="75"/>
      <c r="LF11" s="75"/>
      <c r="LG11" s="75"/>
      <c r="LH11" s="75"/>
      <c r="LI11" s="75"/>
      <c r="LJ11" s="75"/>
      <c r="LK11" s="75"/>
      <c r="LL11" s="75"/>
      <c r="LM11" s="75"/>
      <c r="LN11" s="75"/>
      <c r="LO11" s="75"/>
      <c r="LP11" s="75"/>
      <c r="LQ11" s="75"/>
      <c r="LR11" s="75"/>
      <c r="LS11" s="75"/>
      <c r="LT11" s="75"/>
      <c r="LU11" s="75"/>
      <c r="LV11" s="75"/>
      <c r="LW11" s="75"/>
      <c r="LX11" s="75"/>
      <c r="LY11" s="75"/>
      <c r="LZ11" s="75"/>
      <c r="MA11" s="75"/>
      <c r="MB11" s="75"/>
      <c r="MC11" s="75"/>
      <c r="MD11" s="75"/>
      <c r="ME11" s="75"/>
      <c r="MF11" s="75"/>
      <c r="MG11" s="75"/>
      <c r="MH11" s="75"/>
      <c r="MI11" s="75"/>
      <c r="MJ11" s="75"/>
      <c r="MK11" s="75"/>
      <c r="ML11" s="75"/>
      <c r="MM11" s="75"/>
      <c r="MN11" s="75"/>
      <c r="MO11" s="75"/>
      <c r="MP11" s="75"/>
      <c r="MQ11" s="75"/>
      <c r="MR11" s="75"/>
      <c r="MS11" s="75"/>
      <c r="MT11" s="75"/>
      <c r="MU11" s="75"/>
      <c r="MV11" s="75"/>
      <c r="MW11" s="75"/>
      <c r="MX11" s="75"/>
      <c r="MY11" s="75"/>
      <c r="MZ11" s="75"/>
      <c r="NA11" s="75"/>
      <c r="NB11" s="75"/>
      <c r="NC11" s="75"/>
      <c r="ND11" s="75"/>
      <c r="NE11" s="75"/>
      <c r="NF11" s="75"/>
      <c r="NG11" s="75"/>
      <c r="NH11" s="75"/>
      <c r="NI11" s="75"/>
      <c r="NJ11" s="75"/>
      <c r="NK11" s="75"/>
      <c r="NL11" s="75"/>
      <c r="NM11" s="75"/>
      <c r="NN11" s="75">
        <f t="shared" si="95"/>
        <v>189.79999999999995</v>
      </c>
      <c r="NO11" s="75">
        <f t="shared" si="96"/>
        <v>122.9</v>
      </c>
      <c r="NP11" s="75">
        <f t="shared" si="97"/>
        <v>169.40000000000003</v>
      </c>
      <c r="NQ11" s="75">
        <f t="shared" si="98"/>
        <v>99.899999999999977</v>
      </c>
      <c r="NR11" s="75">
        <f t="shared" si="99"/>
        <v>111.60000000000001</v>
      </c>
      <c r="NS11" s="75">
        <f t="shared" si="100"/>
        <v>131.29999999999998</v>
      </c>
      <c r="NT11" s="75">
        <f t="shared" si="101"/>
        <v>154.39999999999998</v>
      </c>
      <c r="NU11" s="75">
        <f t="shared" si="102"/>
        <v>117.89999999999998</v>
      </c>
      <c r="NV11" s="75">
        <f t="shared" si="103"/>
        <v>0</v>
      </c>
      <c r="NW11" s="75">
        <f t="shared" si="104"/>
        <v>0</v>
      </c>
      <c r="NX11" s="75">
        <f t="shared" si="105"/>
        <v>0</v>
      </c>
      <c r="NY11" s="75">
        <f t="shared" si="106"/>
        <v>0</v>
      </c>
      <c r="NZ11" s="75">
        <f t="shared" si="107"/>
        <v>920.00000000000045</v>
      </c>
      <c r="OA11" s="2"/>
      <c r="OB11" s="82"/>
    </row>
    <row r="12" spans="1:427" s="3" customFormat="1" x14ac:dyDescent="0.3">
      <c r="A12" s="51" t="s">
        <v>160</v>
      </c>
      <c r="B12" s="1" t="s">
        <v>66</v>
      </c>
      <c r="C12" s="1" t="s">
        <v>67</v>
      </c>
      <c r="D12" s="1" t="s">
        <v>7</v>
      </c>
      <c r="E12" s="73">
        <f>SUM(M12:NM12)</f>
        <v>1030.3</v>
      </c>
      <c r="F12" s="73"/>
      <c r="G12" s="73"/>
      <c r="H12" s="73"/>
      <c r="I12" s="74">
        <f>+M12+N12+Q12+S12+X12+Y12+Z12+AA12+AD12+AE12+AF12+AG12+AI12+AM12+AO12+AP12+AQ12+AT12+AU12+AV12+AX12+AY12+BD12+BF12+BH12+BI12+BJ12+BM12+BO12+BP12+BQ12+BR12+BT12+BU12+BV12+BW12+BX12+BZ12+CB12+CC12+CD12+CE12+CF12+CG12+CH12+CI12+CJ12+CK12+CL12+CM12+CN12+CO12+CP12+CQ12+CV12+CW12+CY12+DA12+DD12+DE12+DF12+DG12+DH12+DN12+DP12+DQ12+DT12+DV12+DY12+DZ12+ED12+EE12+EF12+EG12+EI12+EJ12+EK12+EM12+EN12+EP12+ER12+ES12+EU12+EV12+EW12+EX12+EY12+FA12+FB12+FC12+FD12+FE12+FF12+FG12+FH12+FI12+FJ12+FK12+FL12+FN12+FO12+FP12+FQ12+FS12+FT12+FV12+FW12+FX12+FY12+GA12+GB12+GD12+GE12+GF12+GG12+GI12+GJ12+GK12+GL12+GO12+GQ12+GR12+GS12+GT12+GU12+GV12+GW12+GZ12+HA12+HB12+HC12+HD12+HE12+HG12+HH12+HI12+HJ12+HK12+HL12+HM12+HO12+HP12+HR12+HS12+HT12+HU12+HV12+HX12+HY12+HZ12+IB12+IC12+IE12+IF12+IG12+IH12+II12+IJ12+IK12+IL12+IM12+IN12+IP12+IR12+IS12+IT12+IU12</f>
        <v>515.79999999999995</v>
      </c>
      <c r="J12" s="74">
        <f>+O12+P12+R12+T12+U12+W12+AB12+AC12+AH12+AJ12+AN12+AS12+AW12+AZ12+BA12+BB12+BC12+BE12+BN12+BY12+CR12+CS12+CT12+CU12+CX12+CZ12+DC12+DL12+DM12+DO12+DR12+EB12+EC12+EQ12+EZ12+FR12+FZ12+GC12+GH12+GN12+GP12+GX12+GY12+HF12+HN12+HQ12+IA12+IO12+IQ12</f>
        <v>335</v>
      </c>
      <c r="K12" s="74">
        <f>+BG12+BS12+DB12+DS12+DW12+EA12+EH12+EL12+EO12+ET12+GM12</f>
        <v>179.5</v>
      </c>
      <c r="L12" s="77">
        <f>+E12-I12-J12-K12</f>
        <v>0</v>
      </c>
      <c r="M12" s="75">
        <v>4.9000000000000004</v>
      </c>
      <c r="N12" s="75">
        <v>4.7</v>
      </c>
      <c r="O12" s="75">
        <v>6.2</v>
      </c>
      <c r="P12" s="75">
        <v>6.5</v>
      </c>
      <c r="Q12" s="75">
        <v>1.8</v>
      </c>
      <c r="R12" s="75">
        <v>7.7</v>
      </c>
      <c r="S12" s="75">
        <v>2.6</v>
      </c>
      <c r="T12" s="75">
        <v>8.8000000000000007</v>
      </c>
      <c r="U12" s="75">
        <v>8</v>
      </c>
      <c r="V12" s="75"/>
      <c r="W12" s="75">
        <v>7.2</v>
      </c>
      <c r="X12" s="75">
        <v>3.2</v>
      </c>
      <c r="Y12" s="75">
        <v>2.2000000000000002</v>
      </c>
      <c r="Z12" s="75">
        <v>3.8</v>
      </c>
      <c r="AA12" s="75">
        <v>1.9</v>
      </c>
      <c r="AB12" s="75">
        <v>8.1</v>
      </c>
      <c r="AC12" s="75">
        <v>6.8</v>
      </c>
      <c r="AD12" s="75">
        <v>4</v>
      </c>
      <c r="AE12" s="75">
        <v>3.1</v>
      </c>
      <c r="AF12" s="75">
        <v>2.2999999999999998</v>
      </c>
      <c r="AG12" s="75">
        <v>3.2</v>
      </c>
      <c r="AH12" s="75">
        <v>5.4</v>
      </c>
      <c r="AI12" s="75">
        <v>1.2</v>
      </c>
      <c r="AJ12" s="75">
        <v>5.5</v>
      </c>
      <c r="AK12" s="75"/>
      <c r="AL12" s="75"/>
      <c r="AM12" s="75">
        <v>1.7</v>
      </c>
      <c r="AN12" s="75">
        <v>7.2</v>
      </c>
      <c r="AO12" s="75">
        <v>3.7</v>
      </c>
      <c r="AP12" s="75">
        <v>0.7</v>
      </c>
      <c r="AQ12" s="75">
        <v>2.2000000000000002</v>
      </c>
      <c r="AR12" s="75"/>
      <c r="AS12" s="75">
        <v>5.0999999999999996</v>
      </c>
      <c r="AT12" s="75">
        <v>2.6</v>
      </c>
      <c r="AU12" s="75">
        <v>3</v>
      </c>
      <c r="AV12" s="75">
        <v>3.5</v>
      </c>
      <c r="AW12" s="75">
        <v>7.2</v>
      </c>
      <c r="AX12" s="75">
        <v>0.5</v>
      </c>
      <c r="AY12" s="75">
        <v>3.7</v>
      </c>
      <c r="AZ12" s="75">
        <v>7</v>
      </c>
      <c r="BA12" s="75">
        <v>6.4</v>
      </c>
      <c r="BB12" s="75">
        <v>5.2</v>
      </c>
      <c r="BC12" s="75">
        <v>5.4</v>
      </c>
      <c r="BD12" s="75">
        <v>3.3</v>
      </c>
      <c r="BE12" s="75">
        <v>9.1999999999999993</v>
      </c>
      <c r="BF12" s="75">
        <v>2.7</v>
      </c>
      <c r="BG12" s="75">
        <v>10.6</v>
      </c>
      <c r="BH12" s="75">
        <v>4.0999999999999996</v>
      </c>
      <c r="BI12" s="75">
        <v>2.5</v>
      </c>
      <c r="BJ12" s="75">
        <v>1.4</v>
      </c>
      <c r="BK12" s="75"/>
      <c r="BL12" s="75"/>
      <c r="BM12" s="75">
        <v>3.4</v>
      </c>
      <c r="BN12" s="75">
        <v>5.8</v>
      </c>
      <c r="BO12" s="75">
        <v>3.2</v>
      </c>
      <c r="BP12" s="75">
        <v>2.9</v>
      </c>
      <c r="BQ12" s="75">
        <v>3.6</v>
      </c>
      <c r="BR12" s="75">
        <v>3.5</v>
      </c>
      <c r="BS12" s="75">
        <v>14.5</v>
      </c>
      <c r="BT12" s="75">
        <v>3.8</v>
      </c>
      <c r="BU12" s="75">
        <v>3.7</v>
      </c>
      <c r="BV12" s="75">
        <v>3.8</v>
      </c>
      <c r="BW12" s="75">
        <v>3</v>
      </c>
      <c r="BX12" s="75">
        <v>4.0999999999999996</v>
      </c>
      <c r="BY12" s="75">
        <v>8.9</v>
      </c>
      <c r="BZ12" s="75">
        <v>1.7</v>
      </c>
      <c r="CA12" s="75"/>
      <c r="CB12" s="75">
        <v>2.2000000000000002</v>
      </c>
      <c r="CC12" s="75">
        <v>1.2</v>
      </c>
      <c r="CD12" s="75">
        <v>2.6</v>
      </c>
      <c r="CE12" s="75">
        <v>2.6</v>
      </c>
      <c r="CF12" s="75">
        <v>3.3</v>
      </c>
      <c r="CG12" s="75">
        <v>1.2</v>
      </c>
      <c r="CH12" s="75">
        <v>1.6</v>
      </c>
      <c r="CI12" s="75">
        <v>2.8</v>
      </c>
      <c r="CJ12" s="75">
        <v>2.7</v>
      </c>
      <c r="CK12" s="75">
        <v>3.5</v>
      </c>
      <c r="CL12" s="75">
        <v>2.8</v>
      </c>
      <c r="CM12" s="75">
        <v>2.2000000000000002</v>
      </c>
      <c r="CN12" s="75">
        <v>3.2</v>
      </c>
      <c r="CO12" s="75">
        <v>1.3</v>
      </c>
      <c r="CP12" s="75">
        <v>3.2</v>
      </c>
      <c r="CQ12" s="75">
        <v>2</v>
      </c>
      <c r="CR12" s="75">
        <v>6.2</v>
      </c>
      <c r="CS12" s="75">
        <v>5.6</v>
      </c>
      <c r="CT12" s="75">
        <v>6.6</v>
      </c>
      <c r="CU12" s="75">
        <v>7.2</v>
      </c>
      <c r="CV12" s="75">
        <v>2.2999999999999998</v>
      </c>
      <c r="CW12" s="75">
        <v>2.9</v>
      </c>
      <c r="CX12" s="75">
        <v>6.1</v>
      </c>
      <c r="CY12" s="75">
        <v>2.7</v>
      </c>
      <c r="CZ12" s="75">
        <v>9.6999999999999993</v>
      </c>
      <c r="DA12" s="75">
        <v>2.1</v>
      </c>
      <c r="DB12" s="75">
        <v>11.5</v>
      </c>
      <c r="DC12" s="75">
        <v>5.7</v>
      </c>
      <c r="DD12" s="75">
        <v>1.8</v>
      </c>
      <c r="DE12" s="75">
        <v>4.5999999999999996</v>
      </c>
      <c r="DF12" s="75">
        <v>2.7</v>
      </c>
      <c r="DG12" s="75">
        <v>3.5</v>
      </c>
      <c r="DH12" s="75">
        <v>3</v>
      </c>
      <c r="DI12" s="75">
        <v>0</v>
      </c>
      <c r="DJ12" s="75">
        <v>0</v>
      </c>
      <c r="DK12" s="75">
        <v>0</v>
      </c>
      <c r="DL12" s="75">
        <v>7.8</v>
      </c>
      <c r="DM12" s="75">
        <v>6.3</v>
      </c>
      <c r="DN12" s="75">
        <v>3.1</v>
      </c>
      <c r="DO12" s="75">
        <v>9.5</v>
      </c>
      <c r="DP12" s="75">
        <v>3.9</v>
      </c>
      <c r="DQ12" s="75">
        <v>4.0999999999999996</v>
      </c>
      <c r="DR12" s="75">
        <v>5.8</v>
      </c>
      <c r="DS12" s="75">
        <v>12.1</v>
      </c>
      <c r="DT12" s="75">
        <v>1.4</v>
      </c>
      <c r="DU12" s="75">
        <v>0</v>
      </c>
      <c r="DV12" s="75">
        <v>4.8</v>
      </c>
      <c r="DW12" s="75">
        <v>14.5</v>
      </c>
      <c r="DX12" s="75">
        <v>0</v>
      </c>
      <c r="DY12" s="75">
        <v>3.6</v>
      </c>
      <c r="DZ12" s="75">
        <v>3</v>
      </c>
      <c r="EA12" s="75">
        <v>13.3</v>
      </c>
      <c r="EB12" s="75">
        <v>5.4</v>
      </c>
      <c r="EC12" s="75">
        <v>5.7</v>
      </c>
      <c r="ED12" s="75">
        <v>4.4000000000000004</v>
      </c>
      <c r="EE12" s="75">
        <v>2.9</v>
      </c>
      <c r="EF12" s="75">
        <v>3.6</v>
      </c>
      <c r="EG12" s="75">
        <v>1.7</v>
      </c>
      <c r="EH12" s="75">
        <v>23.8</v>
      </c>
      <c r="EI12" s="75">
        <v>3.3</v>
      </c>
      <c r="EJ12" s="75">
        <v>4.0999999999999996</v>
      </c>
      <c r="EK12" s="75">
        <v>3.2</v>
      </c>
      <c r="EL12" s="75">
        <v>10.5</v>
      </c>
      <c r="EM12" s="75">
        <v>3.4</v>
      </c>
      <c r="EN12" s="75">
        <v>3</v>
      </c>
      <c r="EO12" s="75">
        <v>15.1</v>
      </c>
      <c r="EP12" s="75">
        <v>4.5999999999999996</v>
      </c>
      <c r="EQ12" s="75">
        <v>6.6</v>
      </c>
      <c r="ER12" s="75">
        <v>3.3</v>
      </c>
      <c r="ES12" s="75">
        <v>3.5</v>
      </c>
      <c r="ET12" s="75">
        <v>28.3</v>
      </c>
      <c r="EU12" s="75">
        <v>3.8</v>
      </c>
      <c r="EV12" s="75">
        <v>3.8</v>
      </c>
      <c r="EW12" s="75">
        <v>3.9</v>
      </c>
      <c r="EX12" s="75">
        <v>2.8</v>
      </c>
      <c r="EY12" s="75">
        <v>4.5999999999999996</v>
      </c>
      <c r="EZ12" s="75">
        <v>7.2</v>
      </c>
      <c r="FA12" s="75">
        <v>3.4</v>
      </c>
      <c r="FB12" s="75">
        <v>1.9</v>
      </c>
      <c r="FC12" s="75">
        <v>4.0999999999999996</v>
      </c>
      <c r="FD12" s="75">
        <v>4.0999999999999996</v>
      </c>
      <c r="FE12" s="75">
        <v>3.7</v>
      </c>
      <c r="FF12" s="75">
        <v>3.4</v>
      </c>
      <c r="FG12" s="75">
        <v>2</v>
      </c>
      <c r="FH12" s="75">
        <v>4.8</v>
      </c>
      <c r="FI12" s="75">
        <v>4.3</v>
      </c>
      <c r="FJ12" s="75">
        <v>2.8</v>
      </c>
      <c r="FK12" s="75">
        <v>2.1</v>
      </c>
      <c r="FL12" s="75">
        <v>3.7</v>
      </c>
      <c r="FM12" s="75">
        <v>0</v>
      </c>
      <c r="FN12" s="75">
        <v>3.1</v>
      </c>
      <c r="FO12" s="75">
        <v>2.9</v>
      </c>
      <c r="FP12" s="75">
        <v>3.3</v>
      </c>
      <c r="FQ12" s="75">
        <v>4.7</v>
      </c>
      <c r="FR12" s="75">
        <v>5.8</v>
      </c>
      <c r="FS12" s="75">
        <v>4.3</v>
      </c>
      <c r="FT12" s="75">
        <v>4.0999999999999996</v>
      </c>
      <c r="FU12" s="75">
        <v>0</v>
      </c>
      <c r="FV12" s="75">
        <v>3</v>
      </c>
      <c r="FW12" s="75">
        <v>4.9000000000000004</v>
      </c>
      <c r="FX12" s="75">
        <v>3.7</v>
      </c>
      <c r="FY12" s="75">
        <v>3.1</v>
      </c>
      <c r="FZ12" s="75">
        <v>5.0999999999999996</v>
      </c>
      <c r="GA12" s="75">
        <v>4.4000000000000004</v>
      </c>
      <c r="GB12" s="75">
        <v>1.5</v>
      </c>
      <c r="GC12" s="75">
        <v>6.2</v>
      </c>
      <c r="GD12" s="75">
        <v>4.4000000000000004</v>
      </c>
      <c r="GE12" s="75">
        <v>2.8</v>
      </c>
      <c r="GF12" s="75">
        <v>4.5</v>
      </c>
      <c r="GG12" s="75">
        <v>4.3</v>
      </c>
      <c r="GH12" s="75">
        <v>9.6999999999999993</v>
      </c>
      <c r="GI12" s="75">
        <v>1.6</v>
      </c>
      <c r="GJ12" s="75">
        <v>2.1</v>
      </c>
      <c r="GK12" s="75">
        <v>1.4</v>
      </c>
      <c r="GL12" s="75">
        <v>4.9000000000000004</v>
      </c>
      <c r="GM12" s="75">
        <v>25.3</v>
      </c>
      <c r="GN12" s="75">
        <v>5.7</v>
      </c>
      <c r="GO12" s="75">
        <v>5</v>
      </c>
      <c r="GP12" s="75">
        <v>5.4</v>
      </c>
      <c r="GQ12" s="75">
        <v>2.7</v>
      </c>
      <c r="GR12" s="75">
        <v>1.8</v>
      </c>
      <c r="GS12" s="75">
        <v>3.3</v>
      </c>
      <c r="GT12" s="75">
        <v>3</v>
      </c>
      <c r="GU12" s="75">
        <v>2.5</v>
      </c>
      <c r="GV12" s="75">
        <v>2.7</v>
      </c>
      <c r="GW12" s="75">
        <v>2.2999999999999998</v>
      </c>
      <c r="GX12" s="75">
        <v>5.6</v>
      </c>
      <c r="GY12" s="75">
        <v>5.8</v>
      </c>
      <c r="GZ12" s="75">
        <v>2.5</v>
      </c>
      <c r="HA12" s="75">
        <v>1.5</v>
      </c>
      <c r="HB12" s="75">
        <v>4.5999999999999996</v>
      </c>
      <c r="HC12" s="75">
        <v>2.4</v>
      </c>
      <c r="HD12" s="75">
        <v>2.2000000000000002</v>
      </c>
      <c r="HE12" s="75">
        <v>4.2</v>
      </c>
      <c r="HF12" s="75">
        <v>9.5</v>
      </c>
      <c r="HG12" s="75">
        <v>4.4000000000000004</v>
      </c>
      <c r="HH12" s="75">
        <v>3.2</v>
      </c>
      <c r="HI12" s="75">
        <v>2.9</v>
      </c>
      <c r="HJ12" s="75">
        <v>3.6</v>
      </c>
      <c r="HK12" s="75">
        <v>2.7</v>
      </c>
      <c r="HL12" s="75">
        <v>4.3</v>
      </c>
      <c r="HM12" s="75">
        <v>4.7</v>
      </c>
      <c r="HN12" s="75">
        <v>7.2</v>
      </c>
      <c r="HO12" s="75">
        <v>0.6</v>
      </c>
      <c r="HP12" s="75">
        <v>3.9</v>
      </c>
      <c r="HQ12" s="75">
        <v>10</v>
      </c>
      <c r="HR12" s="75">
        <v>4.0999999999999996</v>
      </c>
      <c r="HS12" s="75">
        <v>4.0999999999999996</v>
      </c>
      <c r="HT12" s="75">
        <v>4.4000000000000004</v>
      </c>
      <c r="HU12" s="75">
        <v>3.2</v>
      </c>
      <c r="HV12" s="75">
        <v>4.5</v>
      </c>
      <c r="HW12" s="75"/>
      <c r="HX12" s="75">
        <v>2.6</v>
      </c>
      <c r="HY12" s="75">
        <v>2.9</v>
      </c>
      <c r="HZ12" s="75">
        <v>3.1</v>
      </c>
      <c r="IA12" s="75">
        <v>6.3</v>
      </c>
      <c r="IB12" s="75">
        <v>3.6</v>
      </c>
      <c r="IC12" s="75">
        <v>4</v>
      </c>
      <c r="ID12" s="75"/>
      <c r="IE12" s="75">
        <v>1.9</v>
      </c>
      <c r="IF12" s="75">
        <v>1.2</v>
      </c>
      <c r="IG12" s="75">
        <v>1.5</v>
      </c>
      <c r="IH12" s="75">
        <v>3.2</v>
      </c>
      <c r="II12" s="75">
        <v>3.2</v>
      </c>
      <c r="IJ12" s="75">
        <v>3.8</v>
      </c>
      <c r="IK12" s="75">
        <v>3.5</v>
      </c>
      <c r="IL12" s="75">
        <v>3.8</v>
      </c>
      <c r="IM12" s="75">
        <v>3.5</v>
      </c>
      <c r="IN12" s="75">
        <v>3.7</v>
      </c>
      <c r="IO12" s="75">
        <v>5.0999999999999996</v>
      </c>
      <c r="IP12" s="75">
        <v>3.4</v>
      </c>
      <c r="IQ12" s="75">
        <v>8.6</v>
      </c>
      <c r="IR12" s="75">
        <v>1.4</v>
      </c>
      <c r="IS12" s="75">
        <v>2</v>
      </c>
      <c r="IT12" s="75">
        <v>1.6</v>
      </c>
      <c r="IU12" s="75">
        <v>2.2999999999999998</v>
      </c>
      <c r="IV12" s="75"/>
      <c r="IW12" s="75"/>
      <c r="IX12" s="75"/>
      <c r="IY12" s="75"/>
      <c r="IZ12" s="75"/>
      <c r="JA12" s="75"/>
      <c r="JB12" s="75"/>
      <c r="JC12" s="75"/>
      <c r="JD12" s="75"/>
      <c r="JE12" s="75"/>
      <c r="JF12" s="75"/>
      <c r="JG12" s="75"/>
      <c r="JH12" s="75"/>
      <c r="JI12" s="75"/>
      <c r="JJ12" s="75"/>
      <c r="JK12" s="75"/>
      <c r="JL12" s="75"/>
      <c r="JM12" s="75"/>
      <c r="JN12" s="75"/>
      <c r="JO12" s="75"/>
      <c r="JP12" s="75"/>
      <c r="JQ12" s="75"/>
      <c r="JR12" s="75"/>
      <c r="JS12" s="75"/>
      <c r="JT12" s="75"/>
      <c r="JU12" s="75"/>
      <c r="JV12" s="75"/>
      <c r="JW12" s="75"/>
      <c r="JX12" s="75"/>
      <c r="JY12" s="75"/>
      <c r="JZ12" s="75"/>
      <c r="KA12" s="75"/>
      <c r="KB12" s="75"/>
      <c r="KC12" s="75"/>
      <c r="KD12" s="75"/>
      <c r="KE12" s="75"/>
      <c r="KF12" s="75"/>
      <c r="KG12" s="75"/>
      <c r="KH12" s="75"/>
      <c r="KI12" s="75"/>
      <c r="KJ12" s="75"/>
      <c r="KK12" s="75"/>
      <c r="KL12" s="75"/>
      <c r="KM12" s="75"/>
      <c r="KN12" s="75"/>
      <c r="KO12" s="75"/>
      <c r="KP12" s="75"/>
      <c r="KQ12" s="75"/>
      <c r="KR12" s="75"/>
      <c r="KS12" s="75"/>
      <c r="KT12" s="75"/>
      <c r="KU12" s="75"/>
      <c r="KV12" s="75"/>
      <c r="KW12" s="75"/>
      <c r="KX12" s="75"/>
      <c r="KY12" s="75"/>
      <c r="KZ12" s="75"/>
      <c r="LA12" s="75"/>
      <c r="LB12" s="75"/>
      <c r="LC12" s="75"/>
      <c r="LD12" s="75"/>
      <c r="LE12" s="75"/>
      <c r="LF12" s="75"/>
      <c r="LG12" s="75"/>
      <c r="LH12" s="75"/>
      <c r="LI12" s="75"/>
      <c r="LJ12" s="75"/>
      <c r="LK12" s="75"/>
      <c r="LL12" s="75"/>
      <c r="LM12" s="75"/>
      <c r="LN12" s="75"/>
      <c r="LO12" s="75"/>
      <c r="LP12" s="75"/>
      <c r="LQ12" s="75"/>
      <c r="LR12" s="75"/>
      <c r="LS12" s="75"/>
      <c r="LT12" s="75"/>
      <c r="LU12" s="75"/>
      <c r="LV12" s="75"/>
      <c r="LW12" s="75"/>
      <c r="LX12" s="75"/>
      <c r="LY12" s="75"/>
      <c r="LZ12" s="75"/>
      <c r="MA12" s="75"/>
      <c r="MB12" s="75"/>
      <c r="MC12" s="75"/>
      <c r="MD12" s="75"/>
      <c r="ME12" s="75"/>
      <c r="MF12" s="75"/>
      <c r="MG12" s="75"/>
      <c r="MH12" s="75"/>
      <c r="MI12" s="75"/>
      <c r="MJ12" s="75"/>
      <c r="MK12" s="75"/>
      <c r="ML12" s="75"/>
      <c r="MM12" s="75"/>
      <c r="MN12" s="75"/>
      <c r="MO12" s="75"/>
      <c r="MP12" s="75"/>
      <c r="MQ12" s="75"/>
      <c r="MR12" s="75"/>
      <c r="MS12" s="75"/>
      <c r="MT12" s="75"/>
      <c r="MU12" s="75"/>
      <c r="MV12" s="75"/>
      <c r="MW12" s="75"/>
      <c r="MX12" s="75"/>
      <c r="MY12" s="75"/>
      <c r="MZ12" s="75"/>
      <c r="NA12" s="75"/>
      <c r="NB12" s="75"/>
      <c r="NC12" s="75"/>
      <c r="ND12" s="75"/>
      <c r="NE12" s="75"/>
      <c r="NF12" s="75"/>
      <c r="NG12" s="75"/>
      <c r="NH12" s="75"/>
      <c r="NI12" s="75"/>
      <c r="NJ12" s="75"/>
      <c r="NK12" s="75"/>
      <c r="NL12" s="75"/>
      <c r="NM12" s="75"/>
      <c r="NN12" s="75">
        <f t="shared" si="95"/>
        <v>124.60000000000002</v>
      </c>
      <c r="NO12" s="75">
        <f t="shared" si="96"/>
        <v>120.3</v>
      </c>
      <c r="NP12" s="75">
        <f t="shared" si="97"/>
        <v>104.3</v>
      </c>
      <c r="NQ12" s="75">
        <f t="shared" si="98"/>
        <v>145.9</v>
      </c>
      <c r="NR12" s="75">
        <f t="shared" si="99"/>
        <v>179.70000000000002</v>
      </c>
      <c r="NS12" s="75">
        <f t="shared" si="100"/>
        <v>108.60000000000001</v>
      </c>
      <c r="NT12" s="75">
        <f t="shared" si="101"/>
        <v>140.4</v>
      </c>
      <c r="NU12" s="75">
        <f t="shared" si="102"/>
        <v>106.5</v>
      </c>
      <c r="NV12" s="75">
        <f t="shared" si="103"/>
        <v>0</v>
      </c>
      <c r="NW12" s="75">
        <f t="shared" si="104"/>
        <v>0</v>
      </c>
      <c r="NX12" s="75">
        <f t="shared" si="105"/>
        <v>0</v>
      </c>
      <c r="NY12" s="75">
        <f t="shared" si="106"/>
        <v>0</v>
      </c>
      <c r="NZ12" s="75">
        <f t="shared" si="107"/>
        <v>913.60000000000025</v>
      </c>
      <c r="OA12" s="2"/>
      <c r="OB12" s="82"/>
    </row>
    <row r="13" spans="1:427" s="3" customFormat="1" x14ac:dyDescent="0.3">
      <c r="A13" s="51" t="s">
        <v>200</v>
      </c>
      <c r="B13" s="1" t="s">
        <v>201</v>
      </c>
      <c r="C13" s="1" t="s">
        <v>67</v>
      </c>
      <c r="D13" s="1" t="s">
        <v>12</v>
      </c>
      <c r="E13" s="73"/>
      <c r="F13" s="73"/>
      <c r="G13" s="73"/>
      <c r="H13" s="73">
        <f>SUM(M13:NM13)</f>
        <v>350.09999999999997</v>
      </c>
      <c r="I13" s="74">
        <f>+O13+Q13+U13+V13+AC13+AH13+AM13+AQ13+CN13+EB13+EC13+ED13+EE13+EF13+EG13+EI13+EK13+EM13+EN13+EP13+EQ13+ER13+ES13+EU13+EV13+EW13+EX13+EY13</f>
        <v>77.8</v>
      </c>
      <c r="J13" s="74">
        <f>+N13+S13+T13+AF13+AG13+AZ13+BG13+BY13+CY13+CZ13+DB13+DS13+EJ13</f>
        <v>94.000000000000014</v>
      </c>
      <c r="K13" s="74">
        <f>+M13+AA13+AB13+BM13+BS13+EA13+EH13+EL13+EO13+ET13</f>
        <v>178.29999999999998</v>
      </c>
      <c r="L13" s="77">
        <f>+H13-I13-J13-K13</f>
        <v>0</v>
      </c>
      <c r="M13" s="75">
        <v>10.7</v>
      </c>
      <c r="N13" s="75">
        <v>8</v>
      </c>
      <c r="O13" s="75">
        <v>2</v>
      </c>
      <c r="P13" s="75"/>
      <c r="Q13" s="75">
        <v>5</v>
      </c>
      <c r="R13" s="75"/>
      <c r="S13" s="75">
        <v>5.0999999999999996</v>
      </c>
      <c r="T13" s="75">
        <v>8</v>
      </c>
      <c r="U13" s="75">
        <v>3</v>
      </c>
      <c r="V13" s="75">
        <v>0.5</v>
      </c>
      <c r="W13" s="75"/>
      <c r="X13" s="75"/>
      <c r="Y13" s="75"/>
      <c r="Z13" s="75"/>
      <c r="AA13" s="75">
        <v>12</v>
      </c>
      <c r="AB13" s="75">
        <v>15.8</v>
      </c>
      <c r="AC13" s="75">
        <v>4.7</v>
      </c>
      <c r="AD13" s="75"/>
      <c r="AE13" s="75"/>
      <c r="AF13" s="75">
        <v>6.3</v>
      </c>
      <c r="AG13" s="75">
        <v>7</v>
      </c>
      <c r="AH13" s="75">
        <v>3.1</v>
      </c>
      <c r="AI13" s="75"/>
      <c r="AJ13" s="75"/>
      <c r="AK13" s="75"/>
      <c r="AL13" s="75"/>
      <c r="AM13" s="75">
        <v>1</v>
      </c>
      <c r="AN13" s="75"/>
      <c r="AO13" s="75"/>
      <c r="AP13" s="75"/>
      <c r="AQ13" s="75">
        <v>2</v>
      </c>
      <c r="AR13" s="75"/>
      <c r="AS13" s="75"/>
      <c r="AT13" s="75"/>
      <c r="AU13" s="75"/>
      <c r="AV13" s="75"/>
      <c r="AW13" s="75"/>
      <c r="AX13" s="75"/>
      <c r="AY13" s="75"/>
      <c r="AZ13" s="75">
        <v>5.0999999999999996</v>
      </c>
      <c r="BA13" s="75"/>
      <c r="BB13" s="75"/>
      <c r="BC13" s="75"/>
      <c r="BD13" s="75"/>
      <c r="BE13" s="75"/>
      <c r="BF13" s="75"/>
      <c r="BG13" s="75">
        <v>8</v>
      </c>
      <c r="BH13" s="75"/>
      <c r="BI13" s="75"/>
      <c r="BJ13" s="75"/>
      <c r="BK13" s="75"/>
      <c r="BL13" s="75"/>
      <c r="BM13" s="75">
        <v>17.8</v>
      </c>
      <c r="BN13" s="75"/>
      <c r="BO13" s="75"/>
      <c r="BP13" s="75"/>
      <c r="BQ13" s="75"/>
      <c r="BR13" s="75"/>
      <c r="BS13" s="75">
        <v>26</v>
      </c>
      <c r="BT13" s="75"/>
      <c r="BU13" s="75"/>
      <c r="BV13" s="75"/>
      <c r="BW13" s="75"/>
      <c r="BX13" s="75"/>
      <c r="BY13" s="75">
        <v>7.1</v>
      </c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>
        <v>1.5</v>
      </c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>
        <v>6.8</v>
      </c>
      <c r="CZ13" s="75">
        <v>8.1999999999999993</v>
      </c>
      <c r="DA13" s="75"/>
      <c r="DB13" s="75">
        <v>8.1</v>
      </c>
      <c r="DC13" s="75"/>
      <c r="DD13" s="75"/>
      <c r="DE13" s="75"/>
      <c r="DF13" s="75"/>
      <c r="DG13" s="75"/>
      <c r="DH13" s="75"/>
      <c r="DI13" s="75"/>
      <c r="DJ13" s="75"/>
      <c r="DK13" s="75"/>
      <c r="DL13" s="75"/>
      <c r="DM13" s="75"/>
      <c r="DN13" s="75"/>
      <c r="DO13" s="75"/>
      <c r="DP13" s="75"/>
      <c r="DQ13" s="75"/>
      <c r="DR13" s="75"/>
      <c r="DS13" s="75">
        <v>7.9</v>
      </c>
      <c r="DT13" s="75"/>
      <c r="DU13" s="75"/>
      <c r="DV13" s="75"/>
      <c r="DW13" s="75"/>
      <c r="DX13" s="75"/>
      <c r="DY13" s="75"/>
      <c r="DZ13" s="75"/>
      <c r="EA13" s="75">
        <v>11.1</v>
      </c>
      <c r="EB13" s="75">
        <v>2.9</v>
      </c>
      <c r="EC13" s="75">
        <v>3.5</v>
      </c>
      <c r="ED13" s="75">
        <v>3.1</v>
      </c>
      <c r="EE13" s="75">
        <v>4.0999999999999996</v>
      </c>
      <c r="EF13" s="75">
        <v>3.2</v>
      </c>
      <c r="EG13" s="75">
        <v>1.7</v>
      </c>
      <c r="EH13" s="75">
        <v>22.3</v>
      </c>
      <c r="EI13" s="75">
        <v>2</v>
      </c>
      <c r="EJ13" s="75">
        <v>8.4</v>
      </c>
      <c r="EK13" s="75">
        <v>5</v>
      </c>
      <c r="EL13" s="75">
        <v>16</v>
      </c>
      <c r="EM13" s="75">
        <v>3</v>
      </c>
      <c r="EN13" s="75">
        <v>2.2999999999999998</v>
      </c>
      <c r="EO13" s="75">
        <v>14</v>
      </c>
      <c r="EP13" s="75">
        <v>4.9000000000000004</v>
      </c>
      <c r="EQ13" s="75">
        <v>3.1</v>
      </c>
      <c r="ER13" s="75">
        <v>4.7</v>
      </c>
      <c r="ES13" s="75">
        <v>3.1</v>
      </c>
      <c r="ET13" s="75">
        <v>32.6</v>
      </c>
      <c r="EU13" s="75">
        <v>0.5</v>
      </c>
      <c r="EV13" s="75">
        <v>1.5</v>
      </c>
      <c r="EW13" s="75">
        <v>2.6</v>
      </c>
      <c r="EX13" s="75">
        <v>2.4</v>
      </c>
      <c r="EY13" s="75">
        <v>1.4</v>
      </c>
      <c r="EZ13" s="75"/>
      <c r="FA13" s="75"/>
      <c r="FB13" s="75"/>
      <c r="FC13" s="75"/>
      <c r="FD13" s="75"/>
      <c r="FE13" s="75"/>
      <c r="FF13" s="75"/>
      <c r="FG13" s="75"/>
      <c r="FH13" s="75"/>
      <c r="FI13" s="75"/>
      <c r="FJ13" s="75"/>
      <c r="FK13" s="75"/>
      <c r="FL13" s="75"/>
      <c r="FM13" s="75"/>
      <c r="FN13" s="75"/>
      <c r="FO13" s="75"/>
      <c r="FP13" s="75"/>
      <c r="FQ13" s="75"/>
      <c r="FR13" s="75"/>
      <c r="FS13" s="75"/>
      <c r="FT13" s="75"/>
      <c r="FU13" s="75"/>
      <c r="FV13" s="75"/>
      <c r="FW13" s="75"/>
      <c r="FX13" s="75"/>
      <c r="FY13" s="75"/>
      <c r="FZ13" s="75"/>
      <c r="GA13" s="75"/>
      <c r="GB13" s="75"/>
      <c r="GC13" s="75"/>
      <c r="GD13" s="75"/>
      <c r="GE13" s="75"/>
      <c r="GF13" s="75"/>
      <c r="GG13" s="75"/>
      <c r="GH13" s="75"/>
      <c r="GI13" s="75"/>
      <c r="GJ13" s="75"/>
      <c r="GK13" s="75"/>
      <c r="GL13" s="75"/>
      <c r="GM13" s="75"/>
      <c r="GN13" s="75"/>
      <c r="GO13" s="75"/>
      <c r="GP13" s="75"/>
      <c r="GQ13" s="75"/>
      <c r="GR13" s="75"/>
      <c r="GS13" s="75"/>
      <c r="GT13" s="75"/>
      <c r="GU13" s="75"/>
      <c r="GV13" s="75"/>
      <c r="GW13" s="75"/>
      <c r="GX13" s="75"/>
      <c r="GY13" s="75"/>
      <c r="GZ13" s="75"/>
      <c r="HA13" s="75"/>
      <c r="HB13" s="75"/>
      <c r="HC13" s="75"/>
      <c r="HD13" s="75"/>
      <c r="HE13" s="75"/>
      <c r="HF13" s="75"/>
      <c r="HG13" s="75"/>
      <c r="HH13" s="75"/>
      <c r="HI13" s="75"/>
      <c r="HJ13" s="75"/>
      <c r="HK13" s="75"/>
      <c r="HL13" s="75"/>
      <c r="HM13" s="75"/>
      <c r="HN13" s="75"/>
      <c r="HO13" s="75"/>
      <c r="HP13" s="75"/>
      <c r="HQ13" s="75"/>
      <c r="HR13" s="75"/>
      <c r="HS13" s="75"/>
      <c r="HT13" s="75"/>
      <c r="HU13" s="75"/>
      <c r="HV13" s="75"/>
      <c r="HW13" s="75"/>
      <c r="HX13" s="75"/>
      <c r="HY13" s="75"/>
      <c r="HZ13" s="75"/>
      <c r="IA13" s="75"/>
      <c r="IB13" s="75"/>
      <c r="IC13" s="75"/>
      <c r="ID13" s="75"/>
      <c r="IE13" s="75"/>
      <c r="IF13" s="75"/>
      <c r="IG13" s="75"/>
      <c r="IH13" s="75"/>
      <c r="II13" s="75"/>
      <c r="IJ13" s="75"/>
      <c r="IK13" s="75"/>
      <c r="IL13" s="75"/>
      <c r="IM13" s="75"/>
      <c r="IN13" s="75"/>
      <c r="IO13" s="75"/>
      <c r="IP13" s="75"/>
      <c r="IQ13" s="75"/>
      <c r="IR13" s="75"/>
      <c r="IS13" s="75"/>
      <c r="IT13" s="75"/>
      <c r="IU13" s="75"/>
      <c r="IV13" s="75"/>
      <c r="IW13" s="75"/>
      <c r="IX13" s="75"/>
      <c r="IY13" s="75"/>
      <c r="IZ13" s="75"/>
      <c r="JA13" s="75"/>
      <c r="JB13" s="75"/>
      <c r="JC13" s="75"/>
      <c r="JD13" s="75"/>
      <c r="JE13" s="75"/>
      <c r="JF13" s="75"/>
      <c r="JG13" s="75"/>
      <c r="JH13" s="75"/>
      <c r="JI13" s="75"/>
      <c r="JJ13" s="75"/>
      <c r="JK13" s="75"/>
      <c r="JL13" s="75"/>
      <c r="JM13" s="75"/>
      <c r="JN13" s="75"/>
      <c r="JO13" s="75"/>
      <c r="JP13" s="75"/>
      <c r="JQ13" s="75"/>
      <c r="JR13" s="75"/>
      <c r="JS13" s="75"/>
      <c r="JT13" s="75"/>
      <c r="JU13" s="75"/>
      <c r="JV13" s="75"/>
      <c r="JW13" s="75"/>
      <c r="JX13" s="75"/>
      <c r="JY13" s="75"/>
      <c r="JZ13" s="75"/>
      <c r="KA13" s="75"/>
      <c r="KB13" s="75"/>
      <c r="KC13" s="75"/>
      <c r="KD13" s="75"/>
      <c r="KE13" s="75"/>
      <c r="KF13" s="75"/>
      <c r="KG13" s="75"/>
      <c r="KH13" s="75"/>
      <c r="KI13" s="75"/>
      <c r="KJ13" s="75"/>
      <c r="KK13" s="75"/>
      <c r="KL13" s="75"/>
      <c r="KM13" s="75"/>
      <c r="KN13" s="75"/>
      <c r="KO13" s="75"/>
      <c r="KP13" s="75"/>
      <c r="KQ13" s="75"/>
      <c r="KR13" s="75"/>
      <c r="KS13" s="75"/>
      <c r="KT13" s="75"/>
      <c r="KU13" s="75"/>
      <c r="KV13" s="75"/>
      <c r="KW13" s="75"/>
      <c r="KX13" s="75"/>
      <c r="KY13" s="75"/>
      <c r="KZ13" s="75"/>
      <c r="LA13" s="75"/>
      <c r="LB13" s="75"/>
      <c r="LC13" s="75"/>
      <c r="LD13" s="75"/>
      <c r="LE13" s="75"/>
      <c r="LF13" s="75"/>
      <c r="LG13" s="75"/>
      <c r="LH13" s="75"/>
      <c r="LI13" s="75"/>
      <c r="LJ13" s="75"/>
      <c r="LK13" s="75"/>
      <c r="LL13" s="75"/>
      <c r="LM13" s="75"/>
      <c r="LN13" s="75"/>
      <c r="LO13" s="75"/>
      <c r="LP13" s="75"/>
      <c r="LQ13" s="75"/>
      <c r="LR13" s="75"/>
      <c r="LS13" s="75"/>
      <c r="LT13" s="75"/>
      <c r="LU13" s="75"/>
      <c r="LV13" s="75"/>
      <c r="LW13" s="75"/>
      <c r="LX13" s="75"/>
      <c r="LY13" s="75"/>
      <c r="LZ13" s="75"/>
      <c r="MA13" s="75"/>
      <c r="MB13" s="75"/>
      <c r="MC13" s="75"/>
      <c r="MD13" s="75"/>
      <c r="ME13" s="75"/>
      <c r="MF13" s="75"/>
      <c r="MG13" s="75"/>
      <c r="MH13" s="75"/>
      <c r="MI13" s="75"/>
      <c r="MJ13" s="75"/>
      <c r="MK13" s="75"/>
      <c r="ML13" s="75"/>
      <c r="MM13" s="75"/>
      <c r="MN13" s="75"/>
      <c r="MO13" s="75"/>
      <c r="MP13" s="75"/>
      <c r="MQ13" s="75"/>
      <c r="MR13" s="75"/>
      <c r="MS13" s="75"/>
      <c r="MT13" s="75"/>
      <c r="MU13" s="75"/>
      <c r="MV13" s="75"/>
      <c r="MW13" s="75"/>
      <c r="MX13" s="75"/>
      <c r="MY13" s="75"/>
      <c r="MZ13" s="75"/>
      <c r="NA13" s="75"/>
      <c r="NB13" s="75"/>
      <c r="NC13" s="75"/>
      <c r="ND13" s="75"/>
      <c r="NE13" s="75"/>
      <c r="NF13" s="75"/>
      <c r="NG13" s="75"/>
      <c r="NH13" s="75"/>
      <c r="NI13" s="75"/>
      <c r="NJ13" s="75"/>
      <c r="NK13" s="75"/>
      <c r="NL13" s="75"/>
      <c r="NM13" s="75"/>
      <c r="NN13" s="75">
        <f t="shared" si="95"/>
        <v>94.199999999999989</v>
      </c>
      <c r="NO13" s="75">
        <f t="shared" si="96"/>
        <v>56.9</v>
      </c>
      <c r="NP13" s="75">
        <f t="shared" si="97"/>
        <v>8.6</v>
      </c>
      <c r="NQ13" s="75">
        <f t="shared" si="98"/>
        <v>45</v>
      </c>
      <c r="NR13" s="75">
        <f t="shared" si="99"/>
        <v>145.4</v>
      </c>
      <c r="NS13" s="75">
        <f t="shared" si="100"/>
        <v>0</v>
      </c>
      <c r="NT13" s="75">
        <f t="shared" si="101"/>
        <v>0</v>
      </c>
      <c r="NU13" s="75">
        <f t="shared" si="102"/>
        <v>0</v>
      </c>
      <c r="NV13" s="75">
        <f t="shared" si="103"/>
        <v>0</v>
      </c>
      <c r="NW13" s="75">
        <f t="shared" si="104"/>
        <v>0</v>
      </c>
      <c r="NX13" s="75">
        <f t="shared" si="105"/>
        <v>0</v>
      </c>
      <c r="NY13" s="75">
        <f t="shared" si="106"/>
        <v>0</v>
      </c>
      <c r="NZ13" s="75">
        <f t="shared" si="107"/>
        <v>326.5</v>
      </c>
      <c r="OA13" s="2"/>
      <c r="OB13" s="82"/>
    </row>
    <row r="14" spans="1:427" s="3" customFormat="1" x14ac:dyDescent="0.3">
      <c r="A14" s="51" t="s">
        <v>250</v>
      </c>
      <c r="B14" s="1" t="s">
        <v>251</v>
      </c>
      <c r="C14" s="1" t="s">
        <v>67</v>
      </c>
      <c r="D14" s="1" t="s">
        <v>12</v>
      </c>
      <c r="E14" s="73"/>
      <c r="F14" s="73"/>
      <c r="G14" s="73"/>
      <c r="H14" s="73">
        <f>SUM(M14:NM14)</f>
        <v>225.80000000000004</v>
      </c>
      <c r="I14" s="74">
        <f>+M14+O14+P14+Q14+R14+U14+W14+Z14+AC14+AF14+AH14+AJ14+AM14+AN14+AQ14+AS14+AU14+AW14+BC14+BL14+BM14+BQ14+BY14+CD14+CK14+CL14+CP14+CQ14+CY14</f>
        <v>92.399999999999977</v>
      </c>
      <c r="J14" s="74">
        <f>+S14+Y14+AA14+AG14+AK14+AP14+AZ14+BI14+BO14+BP14+DA14</f>
        <v>71.5</v>
      </c>
      <c r="K14" s="74">
        <f>+N14+T14+V14+X14+AB14</f>
        <v>61.899999999999991</v>
      </c>
      <c r="L14" s="77">
        <f>+H14-I14-J14-K14</f>
        <v>7.1054273576010019E-14</v>
      </c>
      <c r="M14" s="75">
        <v>3</v>
      </c>
      <c r="N14" s="75">
        <v>12.2</v>
      </c>
      <c r="O14" s="75">
        <v>5</v>
      </c>
      <c r="P14" s="75">
        <v>4.4000000000000004</v>
      </c>
      <c r="Q14" s="75">
        <v>2</v>
      </c>
      <c r="R14" s="75">
        <v>3.3</v>
      </c>
      <c r="S14" s="75">
        <v>8.5</v>
      </c>
      <c r="T14" s="75">
        <v>11.9</v>
      </c>
      <c r="U14" s="75">
        <v>4.2</v>
      </c>
      <c r="V14" s="75">
        <v>10.199999999999999</v>
      </c>
      <c r="W14" s="75">
        <v>2.5</v>
      </c>
      <c r="X14" s="75">
        <v>11.9</v>
      </c>
      <c r="Y14" s="75">
        <v>7.8</v>
      </c>
      <c r="Z14" s="75">
        <v>2.2000000000000002</v>
      </c>
      <c r="AA14" s="75">
        <v>5.7</v>
      </c>
      <c r="AB14" s="75">
        <v>15.7</v>
      </c>
      <c r="AC14" s="75">
        <v>3.5</v>
      </c>
      <c r="AD14" s="75"/>
      <c r="AE14" s="75"/>
      <c r="AF14" s="75">
        <v>2.5</v>
      </c>
      <c r="AG14" s="75">
        <v>6.8</v>
      </c>
      <c r="AH14" s="75">
        <v>2.5</v>
      </c>
      <c r="AI14" s="75"/>
      <c r="AJ14" s="75">
        <v>1.2</v>
      </c>
      <c r="AK14" s="75">
        <v>5.5</v>
      </c>
      <c r="AL14" s="75"/>
      <c r="AM14" s="75">
        <v>2.2999999999999998</v>
      </c>
      <c r="AN14" s="75">
        <v>4.3</v>
      </c>
      <c r="AO14" s="75"/>
      <c r="AP14" s="75">
        <v>5.6</v>
      </c>
      <c r="AQ14" s="75">
        <v>4</v>
      </c>
      <c r="AR14" s="75"/>
      <c r="AS14" s="75">
        <v>3.9</v>
      </c>
      <c r="AT14" s="75"/>
      <c r="AU14" s="75">
        <v>2.9</v>
      </c>
      <c r="AV14" s="75"/>
      <c r="AW14" s="75">
        <v>3.5</v>
      </c>
      <c r="AX14" s="75"/>
      <c r="AY14" s="75"/>
      <c r="AZ14" s="75">
        <v>6.2</v>
      </c>
      <c r="BA14" s="75"/>
      <c r="BB14" s="75"/>
      <c r="BC14" s="75">
        <v>2</v>
      </c>
      <c r="BD14" s="75"/>
      <c r="BE14" s="75"/>
      <c r="BF14" s="75"/>
      <c r="BG14" s="75"/>
      <c r="BH14" s="75"/>
      <c r="BI14" s="75">
        <v>6.6</v>
      </c>
      <c r="BJ14" s="75"/>
      <c r="BK14" s="75"/>
      <c r="BL14" s="75">
        <v>2</v>
      </c>
      <c r="BM14" s="75">
        <v>5</v>
      </c>
      <c r="BN14" s="75"/>
      <c r="BO14" s="75">
        <v>6</v>
      </c>
      <c r="BP14" s="75">
        <v>7.5</v>
      </c>
      <c r="BQ14" s="75">
        <v>3.4</v>
      </c>
      <c r="BR14" s="75"/>
      <c r="BS14" s="75"/>
      <c r="BT14" s="75"/>
      <c r="BU14" s="75"/>
      <c r="BV14" s="75"/>
      <c r="BW14" s="75"/>
      <c r="BX14" s="75"/>
      <c r="BY14" s="75">
        <v>3.5</v>
      </c>
      <c r="BZ14" s="75"/>
      <c r="CA14" s="75"/>
      <c r="CB14" s="75"/>
      <c r="CC14" s="75"/>
      <c r="CD14" s="75">
        <v>3.5</v>
      </c>
      <c r="CE14" s="75"/>
      <c r="CF14" s="75"/>
      <c r="CG14" s="75"/>
      <c r="CH14" s="75"/>
      <c r="CI14" s="75"/>
      <c r="CJ14" s="75"/>
      <c r="CK14" s="75">
        <v>3.8</v>
      </c>
      <c r="CL14" s="75">
        <v>4.5999999999999996</v>
      </c>
      <c r="CM14" s="75"/>
      <c r="CN14" s="75"/>
      <c r="CO14" s="75"/>
      <c r="CP14" s="75">
        <v>1.6</v>
      </c>
      <c r="CQ14" s="75">
        <v>2</v>
      </c>
      <c r="CR14" s="75"/>
      <c r="CS14" s="75"/>
      <c r="CT14" s="75"/>
      <c r="CU14" s="75"/>
      <c r="CV14" s="75"/>
      <c r="CW14" s="75"/>
      <c r="CX14" s="75"/>
      <c r="CY14" s="75">
        <v>3.8</v>
      </c>
      <c r="CZ14" s="75"/>
      <c r="DA14" s="75">
        <v>5.3</v>
      </c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  <c r="DM14" s="75"/>
      <c r="DN14" s="75"/>
      <c r="DO14" s="75"/>
      <c r="DP14" s="75"/>
      <c r="DQ14" s="75"/>
      <c r="DR14" s="75"/>
      <c r="DS14" s="75"/>
      <c r="DT14" s="75"/>
      <c r="DU14" s="75"/>
      <c r="DV14" s="75"/>
      <c r="DW14" s="75"/>
      <c r="DX14" s="75"/>
      <c r="DY14" s="75"/>
      <c r="DZ14" s="75"/>
      <c r="EA14" s="75"/>
      <c r="EB14" s="75"/>
      <c r="EC14" s="75"/>
      <c r="ED14" s="75"/>
      <c r="EE14" s="75"/>
      <c r="EF14" s="75"/>
      <c r="EG14" s="75"/>
      <c r="EH14" s="75"/>
      <c r="EI14" s="75"/>
      <c r="EJ14" s="75"/>
      <c r="EK14" s="75"/>
      <c r="EL14" s="75"/>
      <c r="EM14" s="75"/>
      <c r="EN14" s="75"/>
      <c r="EO14" s="75"/>
      <c r="EP14" s="75"/>
      <c r="EQ14" s="75"/>
      <c r="ER14" s="75"/>
      <c r="ES14" s="75"/>
      <c r="ET14" s="75"/>
      <c r="EU14" s="75"/>
      <c r="EV14" s="75"/>
      <c r="EW14" s="75"/>
      <c r="EX14" s="75"/>
      <c r="EY14" s="75"/>
      <c r="EZ14" s="75"/>
      <c r="FA14" s="75"/>
      <c r="FB14" s="75"/>
      <c r="FC14" s="75"/>
      <c r="FD14" s="75"/>
      <c r="FE14" s="75"/>
      <c r="FF14" s="75"/>
      <c r="FG14" s="75"/>
      <c r="FH14" s="75"/>
      <c r="FI14" s="75"/>
      <c r="FJ14" s="75"/>
      <c r="FK14" s="75"/>
      <c r="FL14" s="75"/>
      <c r="FM14" s="75"/>
      <c r="FN14" s="75"/>
      <c r="FO14" s="75"/>
      <c r="FP14" s="75"/>
      <c r="FQ14" s="75"/>
      <c r="FR14" s="75"/>
      <c r="FS14" s="75"/>
      <c r="FT14" s="75"/>
      <c r="FU14" s="75"/>
      <c r="FV14" s="75"/>
      <c r="FW14" s="75"/>
      <c r="FX14" s="75"/>
      <c r="FY14" s="75"/>
      <c r="FZ14" s="75"/>
      <c r="GA14" s="75"/>
      <c r="GB14" s="75"/>
      <c r="GC14" s="75"/>
      <c r="GD14" s="75"/>
      <c r="GE14" s="75"/>
      <c r="GF14" s="75"/>
      <c r="GG14" s="75"/>
      <c r="GH14" s="75"/>
      <c r="GI14" s="75"/>
      <c r="GJ14" s="75"/>
      <c r="GK14" s="75"/>
      <c r="GL14" s="75"/>
      <c r="GM14" s="75"/>
      <c r="GN14" s="75"/>
      <c r="GO14" s="75"/>
      <c r="GP14" s="75"/>
      <c r="GQ14" s="75"/>
      <c r="GR14" s="75"/>
      <c r="GS14" s="75"/>
      <c r="GT14" s="75"/>
      <c r="GU14" s="75"/>
      <c r="GV14" s="75"/>
      <c r="GW14" s="75"/>
      <c r="GX14" s="75"/>
      <c r="GY14" s="75"/>
      <c r="GZ14" s="75"/>
      <c r="HA14" s="75"/>
      <c r="HB14" s="75"/>
      <c r="HC14" s="75"/>
      <c r="HD14" s="75"/>
      <c r="HE14" s="75"/>
      <c r="HF14" s="75"/>
      <c r="HG14" s="75"/>
      <c r="HH14" s="75"/>
      <c r="HI14" s="75"/>
      <c r="HJ14" s="75"/>
      <c r="HK14" s="75"/>
      <c r="HL14" s="75"/>
      <c r="HM14" s="75"/>
      <c r="HN14" s="75"/>
      <c r="HO14" s="75"/>
      <c r="HP14" s="75"/>
      <c r="HQ14" s="75"/>
      <c r="HR14" s="75"/>
      <c r="HS14" s="75"/>
      <c r="HT14" s="75"/>
      <c r="HU14" s="75"/>
      <c r="HV14" s="75"/>
      <c r="HW14" s="75"/>
      <c r="HX14" s="75"/>
      <c r="HY14" s="75"/>
      <c r="HZ14" s="75"/>
      <c r="IA14" s="75"/>
      <c r="IB14" s="75"/>
      <c r="IC14" s="75"/>
      <c r="ID14" s="75"/>
      <c r="IE14" s="75"/>
      <c r="IF14" s="75"/>
      <c r="IG14" s="75"/>
      <c r="IH14" s="75"/>
      <c r="II14" s="75"/>
      <c r="IJ14" s="75"/>
      <c r="IK14" s="75"/>
      <c r="IL14" s="75"/>
      <c r="IM14" s="75"/>
      <c r="IN14" s="75"/>
      <c r="IO14" s="75"/>
      <c r="IP14" s="75"/>
      <c r="IQ14" s="75"/>
      <c r="IR14" s="75"/>
      <c r="IS14" s="75"/>
      <c r="IT14" s="75"/>
      <c r="IU14" s="75"/>
      <c r="IV14" s="75"/>
      <c r="IW14" s="75"/>
      <c r="IX14" s="75"/>
      <c r="IY14" s="75"/>
      <c r="IZ14" s="75"/>
      <c r="JA14" s="75"/>
      <c r="JB14" s="75"/>
      <c r="JC14" s="75"/>
      <c r="JD14" s="75"/>
      <c r="JE14" s="75"/>
      <c r="JF14" s="75"/>
      <c r="JG14" s="75"/>
      <c r="JH14" s="75"/>
      <c r="JI14" s="75"/>
      <c r="JJ14" s="75"/>
      <c r="JK14" s="75"/>
      <c r="JL14" s="75"/>
      <c r="JM14" s="75"/>
      <c r="JN14" s="75"/>
      <c r="JO14" s="75"/>
      <c r="JP14" s="75"/>
      <c r="JQ14" s="75"/>
      <c r="JR14" s="75"/>
      <c r="JS14" s="75"/>
      <c r="JT14" s="75"/>
      <c r="JU14" s="75"/>
      <c r="JV14" s="75"/>
      <c r="JW14" s="75"/>
      <c r="JX14" s="75"/>
      <c r="JY14" s="75"/>
      <c r="JZ14" s="75"/>
      <c r="KA14" s="75"/>
      <c r="KB14" s="75"/>
      <c r="KC14" s="75"/>
      <c r="KD14" s="75"/>
      <c r="KE14" s="75"/>
      <c r="KF14" s="75"/>
      <c r="KG14" s="75"/>
      <c r="KH14" s="75"/>
      <c r="KI14" s="75"/>
      <c r="KJ14" s="75"/>
      <c r="KK14" s="75"/>
      <c r="KL14" s="75"/>
      <c r="KM14" s="75"/>
      <c r="KN14" s="75"/>
      <c r="KO14" s="75"/>
      <c r="KP14" s="75"/>
      <c r="KQ14" s="75"/>
      <c r="KR14" s="75"/>
      <c r="KS14" s="75"/>
      <c r="KT14" s="75"/>
      <c r="KU14" s="75"/>
      <c r="KV14" s="75"/>
      <c r="KW14" s="75"/>
      <c r="KX14" s="75"/>
      <c r="KY14" s="75"/>
      <c r="KZ14" s="75"/>
      <c r="LA14" s="75"/>
      <c r="LB14" s="75"/>
      <c r="LC14" s="75"/>
      <c r="LD14" s="75"/>
      <c r="LE14" s="75"/>
      <c r="LF14" s="75"/>
      <c r="LG14" s="75"/>
      <c r="LH14" s="75"/>
      <c r="LI14" s="75"/>
      <c r="LJ14" s="75"/>
      <c r="LK14" s="75"/>
      <c r="LL14" s="75"/>
      <c r="LM14" s="75"/>
      <c r="LN14" s="75"/>
      <c r="LO14" s="75"/>
      <c r="LP14" s="75"/>
      <c r="LQ14" s="75"/>
      <c r="LR14" s="75"/>
      <c r="LS14" s="75"/>
      <c r="LT14" s="75"/>
      <c r="LU14" s="75"/>
      <c r="LV14" s="75"/>
      <c r="LW14" s="75"/>
      <c r="LX14" s="75"/>
      <c r="LY14" s="75"/>
      <c r="LZ14" s="75"/>
      <c r="MA14" s="75"/>
      <c r="MB14" s="75"/>
      <c r="MC14" s="75"/>
      <c r="MD14" s="75"/>
      <c r="ME14" s="75"/>
      <c r="MF14" s="75"/>
      <c r="MG14" s="75"/>
      <c r="MH14" s="75"/>
      <c r="MI14" s="75"/>
      <c r="MJ14" s="75"/>
      <c r="MK14" s="75"/>
      <c r="ML14" s="75"/>
      <c r="MM14" s="75"/>
      <c r="MN14" s="75"/>
      <c r="MO14" s="75"/>
      <c r="MP14" s="75"/>
      <c r="MQ14" s="75"/>
      <c r="MR14" s="75"/>
      <c r="MS14" s="75"/>
      <c r="MT14" s="75"/>
      <c r="MU14" s="75"/>
      <c r="MV14" s="75"/>
      <c r="MW14" s="75"/>
      <c r="MX14" s="75"/>
      <c r="MY14" s="75"/>
      <c r="MZ14" s="75"/>
      <c r="NA14" s="75"/>
      <c r="NB14" s="75"/>
      <c r="NC14" s="75"/>
      <c r="ND14" s="75"/>
      <c r="NE14" s="75"/>
      <c r="NF14" s="75"/>
      <c r="NG14" s="75"/>
      <c r="NH14" s="75"/>
      <c r="NI14" s="75"/>
      <c r="NJ14" s="75"/>
      <c r="NK14" s="75"/>
      <c r="NL14" s="75"/>
      <c r="NM14" s="75"/>
      <c r="NN14" s="75">
        <f t="shared" si="95"/>
        <v>148.70000000000002</v>
      </c>
      <c r="NO14" s="75">
        <f t="shared" si="96"/>
        <v>49</v>
      </c>
      <c r="NP14" s="75">
        <f t="shared" si="97"/>
        <v>19</v>
      </c>
      <c r="NQ14" s="75">
        <f t="shared" si="98"/>
        <v>9.1</v>
      </c>
      <c r="NR14" s="75">
        <f t="shared" si="99"/>
        <v>0</v>
      </c>
      <c r="NS14" s="75">
        <f t="shared" si="100"/>
        <v>0</v>
      </c>
      <c r="NT14" s="75">
        <f t="shared" si="101"/>
        <v>0</v>
      </c>
      <c r="NU14" s="75">
        <f t="shared" si="102"/>
        <v>0</v>
      </c>
      <c r="NV14" s="75">
        <f t="shared" si="103"/>
        <v>0</v>
      </c>
      <c r="NW14" s="75">
        <f t="shared" si="104"/>
        <v>0</v>
      </c>
      <c r="NX14" s="75">
        <f t="shared" si="105"/>
        <v>0</v>
      </c>
      <c r="NY14" s="75">
        <f t="shared" si="106"/>
        <v>0</v>
      </c>
      <c r="NZ14" s="75">
        <f t="shared" si="107"/>
        <v>203.00000000000003</v>
      </c>
      <c r="OA14" s="2"/>
      <c r="OB14" s="82"/>
    </row>
    <row r="15" spans="1:427" s="3" customFormat="1" x14ac:dyDescent="0.3">
      <c r="A15" s="51" t="s">
        <v>148</v>
      </c>
      <c r="B15" s="1" t="s">
        <v>167</v>
      </c>
      <c r="C15" s="1" t="s">
        <v>39</v>
      </c>
      <c r="D15" s="1" t="s">
        <v>10</v>
      </c>
      <c r="E15" s="73"/>
      <c r="F15" s="73"/>
      <c r="G15" s="73">
        <f>SUM(M15:NM15)</f>
        <v>1297.4999999999995</v>
      </c>
      <c r="H15" s="73"/>
      <c r="I15" s="74">
        <f>+M15+N15+O15+P15+R15+S15+T15+U15+V15+Y15+Z15+AA15+AB15+AC15+AD15+AE15+AF15+AG15+AH15+AI15+AK15+AL15+AM15+AN15+AO15+AP15+AQ15+AR15+AV15+AW15+AX15+AY15+AZ15+BB15+BC15+BD15+BF15+BG15+BH15+BI15+BJ15+BK15+BL15+BM15+BO15+BP15+BR15+BV15+BW15+BX15+BY15+CA15+CC15+CD15+CF15+CH15+CI15+CQ15+CB15+DC15+DI15+DK15+DL15+DN15+DT15+DU15+DV15+EA15+EB15+EQ15+ER15+ET15+EX15+FB15+FD15+FE15+FF15+FH15+FI15+FJ15+FK15+FL15+FM15+FN15+FP15+FQ15+FT15+FV15+FZ15+GF15+GG15+GQ15+GR15+GS15+GT15+GU15+GX15+GY15+GZ15+HA15+HB15+HG15+HH15+HI15+HM15+HN15+HP15+HQ15+HR15+HS15+HW15+HY15+HZ15+IA15+IB15+IC15+ID15+IE15+IF15+IG15+IH15+II15+IJ15+IK15+IL15+IM15+IN15+IO15+IP15+IQ15+IR15+IT15</f>
        <v>541.49999999999966</v>
      </c>
      <c r="J15" s="74">
        <f>+Q15+W15+X15+AJ15+AS15+AT15+AU15+BA15+BE15+BN15+BQ15+BS15+BT15+BU15+BZ15+CE15+CG15+CJ15+CK15+CL15+CM15+CN15+CO15+CP15+CR15+CS15+CT15+CU15+CV15+CW15+CX15+CY15+CZ15+DA15+DB15+DD15+DE15+DF15+DG15+DJ15+DM15+DO15+DP15+DR15+DS15+DW15+DX15+DY15+DZ15+EC15+ED15+EE15+EG15+EH15+EI15+EJ15+EK15+EL15+EM15+EN15+EO15+EP15+EU15+EV15+EW15+EY15+EZ15+FC15+FO15+FR15+FS15+FU15+FW15+FX15+FY15+GA15+GB15+GC15+GD15+GE15+GH15+GI15+GJ15+GK15+GL15+GM15+GN15+GO15+GP15+GV15+GW15+HC15+HD15+HE15+HF15+HJ15+HK15+HL15+HO15+HT15+HU15+HV15+HX15+IS15+IU15</f>
        <v>683</v>
      </c>
      <c r="K15" s="74">
        <f>+DH15+DQ15+EF15+ES15+FA15+FG15</f>
        <v>73</v>
      </c>
      <c r="L15" s="77">
        <f>+G15-I15-J15-K15</f>
        <v>-1.1368683772161603E-13</v>
      </c>
      <c r="M15" s="75">
        <v>4</v>
      </c>
      <c r="N15" s="75">
        <v>4.3</v>
      </c>
      <c r="O15" s="75">
        <v>3.9</v>
      </c>
      <c r="P15" s="75">
        <v>4.5</v>
      </c>
      <c r="Q15" s="75">
        <v>5.3</v>
      </c>
      <c r="R15" s="75">
        <v>3.9</v>
      </c>
      <c r="S15" s="75">
        <v>3.8</v>
      </c>
      <c r="T15" s="75">
        <v>4</v>
      </c>
      <c r="U15" s="75">
        <v>4.3</v>
      </c>
      <c r="V15" s="75">
        <v>4.2</v>
      </c>
      <c r="W15" s="75">
        <v>5.6</v>
      </c>
      <c r="X15" s="75">
        <v>6.5</v>
      </c>
      <c r="Y15" s="75">
        <v>4.2</v>
      </c>
      <c r="Z15" s="75">
        <v>4.2</v>
      </c>
      <c r="AA15" s="75">
        <v>4.5</v>
      </c>
      <c r="AB15" s="75">
        <v>4.3</v>
      </c>
      <c r="AC15" s="75">
        <v>4.9000000000000004</v>
      </c>
      <c r="AD15" s="75">
        <v>4.5</v>
      </c>
      <c r="AE15" s="75">
        <v>4.5</v>
      </c>
      <c r="AF15" s="75">
        <v>4.4000000000000004</v>
      </c>
      <c r="AG15" s="75">
        <v>4.4000000000000004</v>
      </c>
      <c r="AH15" s="75">
        <v>4.8</v>
      </c>
      <c r="AI15" s="75">
        <v>4.3</v>
      </c>
      <c r="AJ15" s="75">
        <v>6.9</v>
      </c>
      <c r="AK15" s="75">
        <v>3.6</v>
      </c>
      <c r="AL15" s="75">
        <v>4.0999999999999996</v>
      </c>
      <c r="AM15" s="75">
        <v>4.7</v>
      </c>
      <c r="AN15" s="75">
        <v>4.3</v>
      </c>
      <c r="AO15" s="75">
        <v>3.9</v>
      </c>
      <c r="AP15" s="75">
        <v>3.9</v>
      </c>
      <c r="AQ15" s="75">
        <v>3.3</v>
      </c>
      <c r="AR15" s="75">
        <v>4.3</v>
      </c>
      <c r="AS15" s="75">
        <v>5.0999999999999996</v>
      </c>
      <c r="AT15" s="75">
        <v>6.1</v>
      </c>
      <c r="AU15" s="75">
        <v>5.7</v>
      </c>
      <c r="AV15" s="75">
        <v>5</v>
      </c>
      <c r="AW15" s="75">
        <v>4.8</v>
      </c>
      <c r="AX15" s="75">
        <v>4.7</v>
      </c>
      <c r="AY15" s="75">
        <v>3.4</v>
      </c>
      <c r="AZ15" s="75">
        <v>3.9</v>
      </c>
      <c r="BA15" s="75">
        <v>5.9</v>
      </c>
      <c r="BB15" s="75">
        <v>4.3</v>
      </c>
      <c r="BC15" s="75">
        <v>4</v>
      </c>
      <c r="BD15" s="75">
        <v>4.0999999999999996</v>
      </c>
      <c r="BE15" s="75">
        <v>5.3</v>
      </c>
      <c r="BF15" s="75">
        <v>4.8</v>
      </c>
      <c r="BG15" s="75">
        <v>4.8</v>
      </c>
      <c r="BH15" s="75">
        <v>4.5999999999999996</v>
      </c>
      <c r="BI15" s="75">
        <v>4.2</v>
      </c>
      <c r="BJ15" s="75">
        <v>4</v>
      </c>
      <c r="BK15" s="75">
        <v>4.3</v>
      </c>
      <c r="BL15" s="75">
        <v>3.5</v>
      </c>
      <c r="BM15" s="75">
        <v>3.6</v>
      </c>
      <c r="BN15" s="75">
        <v>6</v>
      </c>
      <c r="BO15" s="75">
        <v>4.2</v>
      </c>
      <c r="BP15" s="75">
        <v>3.7</v>
      </c>
      <c r="BQ15" s="75">
        <v>5.7</v>
      </c>
      <c r="BR15" s="75">
        <v>3.7</v>
      </c>
      <c r="BS15" s="75">
        <v>5.5</v>
      </c>
      <c r="BT15" s="75">
        <v>6.8</v>
      </c>
      <c r="BU15" s="75">
        <v>9.6999999999999993</v>
      </c>
      <c r="BV15" s="75">
        <v>5</v>
      </c>
      <c r="BW15" s="75">
        <v>4.5</v>
      </c>
      <c r="BX15" s="75">
        <v>4.3</v>
      </c>
      <c r="BY15" s="75">
        <v>3.9</v>
      </c>
      <c r="BZ15" s="75">
        <v>9.6999999999999993</v>
      </c>
      <c r="CA15" s="75">
        <v>4.5999999999999996</v>
      </c>
      <c r="CB15" s="75">
        <v>4.9000000000000004</v>
      </c>
      <c r="CC15" s="75">
        <v>4.5999999999999996</v>
      </c>
      <c r="CD15" s="75">
        <v>4.0999999999999996</v>
      </c>
      <c r="CE15" s="75">
        <v>8.4</v>
      </c>
      <c r="CF15" s="75">
        <v>4.4000000000000004</v>
      </c>
      <c r="CG15" s="75">
        <v>8.6</v>
      </c>
      <c r="CH15" s="75">
        <v>4.2</v>
      </c>
      <c r="CI15" s="75">
        <v>4.5</v>
      </c>
      <c r="CJ15" s="75">
        <v>7.4</v>
      </c>
      <c r="CK15" s="75">
        <v>8</v>
      </c>
      <c r="CL15" s="75">
        <v>5.4</v>
      </c>
      <c r="CM15" s="75">
        <v>8</v>
      </c>
      <c r="CN15" s="75">
        <v>9.3000000000000007</v>
      </c>
      <c r="CO15" s="75">
        <v>5.4</v>
      </c>
      <c r="CP15" s="75">
        <v>7.7</v>
      </c>
      <c r="CQ15" s="75">
        <v>4.7</v>
      </c>
      <c r="CR15" s="75">
        <v>7.7</v>
      </c>
      <c r="CS15" s="75">
        <v>6.5</v>
      </c>
      <c r="CT15" s="75">
        <v>8.1999999999999993</v>
      </c>
      <c r="CU15" s="75">
        <v>6.5</v>
      </c>
      <c r="CV15" s="75">
        <v>9.9</v>
      </c>
      <c r="CW15" s="75">
        <v>6.3</v>
      </c>
      <c r="CX15" s="75">
        <v>5.9</v>
      </c>
      <c r="CY15" s="75">
        <v>8.1999999999999993</v>
      </c>
      <c r="CZ15" s="75">
        <v>6.6</v>
      </c>
      <c r="DA15" s="75">
        <v>6.5</v>
      </c>
      <c r="DB15" s="75">
        <v>8.3000000000000007</v>
      </c>
      <c r="DC15" s="75">
        <v>4.8</v>
      </c>
      <c r="DD15" s="75">
        <v>5.9</v>
      </c>
      <c r="DE15" s="75">
        <v>7.9</v>
      </c>
      <c r="DF15" s="75">
        <v>6.9</v>
      </c>
      <c r="DG15" s="75">
        <v>5.5</v>
      </c>
      <c r="DH15" s="75">
        <v>11.8</v>
      </c>
      <c r="DI15" s="75">
        <v>4.9000000000000004</v>
      </c>
      <c r="DJ15" s="75">
        <v>8</v>
      </c>
      <c r="DK15" s="75">
        <v>4.2</v>
      </c>
      <c r="DL15" s="75">
        <v>3.9</v>
      </c>
      <c r="DM15" s="75">
        <v>6.8</v>
      </c>
      <c r="DN15" s="75">
        <v>4.9000000000000004</v>
      </c>
      <c r="DO15" s="75">
        <v>7.6</v>
      </c>
      <c r="DP15" s="75">
        <v>6</v>
      </c>
      <c r="DQ15" s="75">
        <v>10.8</v>
      </c>
      <c r="DR15" s="75">
        <v>5.8</v>
      </c>
      <c r="DS15" s="75">
        <v>6.2</v>
      </c>
      <c r="DT15" s="75">
        <v>4.5</v>
      </c>
      <c r="DU15" s="75">
        <v>4.4000000000000004</v>
      </c>
      <c r="DV15" s="75">
        <v>4.5</v>
      </c>
      <c r="DW15" s="75">
        <v>5.8</v>
      </c>
      <c r="DX15" s="75">
        <v>5.9</v>
      </c>
      <c r="DY15" s="75">
        <v>8.9</v>
      </c>
      <c r="DZ15" s="75">
        <v>6.4</v>
      </c>
      <c r="EA15" s="75">
        <v>3.4</v>
      </c>
      <c r="EB15" s="75">
        <v>3.7</v>
      </c>
      <c r="EC15" s="75">
        <v>5.0999999999999996</v>
      </c>
      <c r="ED15" s="75">
        <v>5.0999999999999996</v>
      </c>
      <c r="EE15" s="75">
        <v>5.0999999999999996</v>
      </c>
      <c r="EF15" s="75">
        <v>12</v>
      </c>
      <c r="EG15" s="75">
        <v>6.1</v>
      </c>
      <c r="EH15" s="75">
        <v>6.1</v>
      </c>
      <c r="EI15" s="75">
        <v>5.2</v>
      </c>
      <c r="EJ15" s="75">
        <v>7.3</v>
      </c>
      <c r="EK15" s="75">
        <v>6.9</v>
      </c>
      <c r="EL15" s="75">
        <v>6.3</v>
      </c>
      <c r="EM15" s="75">
        <v>7.9</v>
      </c>
      <c r="EN15" s="75">
        <v>7.7</v>
      </c>
      <c r="EO15" s="75">
        <v>5.5</v>
      </c>
      <c r="EP15" s="75">
        <v>5.7</v>
      </c>
      <c r="EQ15" s="75">
        <v>4.3</v>
      </c>
      <c r="ER15" s="75">
        <v>3.9</v>
      </c>
      <c r="ES15" s="75">
        <v>13.9</v>
      </c>
      <c r="ET15" s="75">
        <v>5</v>
      </c>
      <c r="EU15" s="75">
        <v>5.9</v>
      </c>
      <c r="EV15" s="75">
        <v>7.1</v>
      </c>
      <c r="EW15" s="75">
        <v>8.3000000000000007</v>
      </c>
      <c r="EX15" s="75">
        <v>3.8</v>
      </c>
      <c r="EY15" s="75">
        <v>6.3</v>
      </c>
      <c r="EZ15" s="75">
        <v>6</v>
      </c>
      <c r="FA15" s="75">
        <v>12.7</v>
      </c>
      <c r="FB15" s="75">
        <v>3.7</v>
      </c>
      <c r="FC15" s="75">
        <v>6.1</v>
      </c>
      <c r="FD15" s="75">
        <v>5</v>
      </c>
      <c r="FE15" s="75">
        <v>4.3</v>
      </c>
      <c r="FF15" s="75">
        <v>5</v>
      </c>
      <c r="FG15" s="75">
        <v>11.8</v>
      </c>
      <c r="FH15" s="75">
        <v>3.8</v>
      </c>
      <c r="FI15" s="75">
        <v>4.5</v>
      </c>
      <c r="FJ15" s="75">
        <v>4.7</v>
      </c>
      <c r="FK15" s="75">
        <v>4.3</v>
      </c>
      <c r="FL15" s="75">
        <v>4.5</v>
      </c>
      <c r="FM15" s="75">
        <v>4.8</v>
      </c>
      <c r="FN15" s="75">
        <v>4.5999999999999996</v>
      </c>
      <c r="FO15" s="75">
        <v>7</v>
      </c>
      <c r="FP15" s="75">
        <v>4.2</v>
      </c>
      <c r="FQ15" s="75">
        <v>4.9000000000000004</v>
      </c>
      <c r="FR15" s="75">
        <v>5.7</v>
      </c>
      <c r="FS15" s="75">
        <v>6.2</v>
      </c>
      <c r="FT15" s="75">
        <v>4.2</v>
      </c>
      <c r="FU15" s="75">
        <v>6.3</v>
      </c>
      <c r="FV15" s="75">
        <v>4.9000000000000004</v>
      </c>
      <c r="FW15" s="75">
        <v>6</v>
      </c>
      <c r="FX15" s="75">
        <v>5.2</v>
      </c>
      <c r="FY15" s="75">
        <v>6.1</v>
      </c>
      <c r="FZ15" s="75">
        <v>4.9000000000000004</v>
      </c>
      <c r="GA15" s="75">
        <v>6</v>
      </c>
      <c r="GB15" s="75">
        <v>8.8000000000000007</v>
      </c>
      <c r="GC15" s="75">
        <v>6</v>
      </c>
      <c r="GD15" s="75">
        <v>5.2</v>
      </c>
      <c r="GE15" s="75">
        <v>5.4</v>
      </c>
      <c r="GF15" s="75">
        <v>4.9000000000000004</v>
      </c>
      <c r="GG15" s="75">
        <v>3.9</v>
      </c>
      <c r="GH15" s="75">
        <v>5.0999999999999996</v>
      </c>
      <c r="GI15" s="75">
        <v>7</v>
      </c>
      <c r="GJ15" s="75">
        <v>6.6</v>
      </c>
      <c r="GK15" s="75">
        <v>5.9</v>
      </c>
      <c r="GL15" s="75">
        <v>5.5</v>
      </c>
      <c r="GM15" s="75">
        <v>5.5</v>
      </c>
      <c r="GN15" s="75">
        <v>6.2</v>
      </c>
      <c r="GO15" s="75">
        <v>5.5</v>
      </c>
      <c r="GP15" s="75">
        <v>7.2</v>
      </c>
      <c r="GQ15" s="75">
        <v>4.4000000000000004</v>
      </c>
      <c r="GR15" s="75">
        <v>4.0999999999999996</v>
      </c>
      <c r="GS15" s="75">
        <v>4.4000000000000004</v>
      </c>
      <c r="GT15" s="75">
        <v>4.0999999999999996</v>
      </c>
      <c r="GU15" s="75">
        <v>4.5</v>
      </c>
      <c r="GV15" s="75">
        <v>5.8</v>
      </c>
      <c r="GW15" s="75">
        <v>7.3</v>
      </c>
      <c r="GX15" s="75">
        <v>4.2</v>
      </c>
      <c r="GY15" s="75">
        <v>4.9000000000000004</v>
      </c>
      <c r="GZ15" s="75">
        <v>4.5999999999999996</v>
      </c>
      <c r="HA15" s="75">
        <v>4.8</v>
      </c>
      <c r="HB15" s="75">
        <v>4.3</v>
      </c>
      <c r="HC15" s="75">
        <v>7.2</v>
      </c>
      <c r="HD15" s="75">
        <v>7.4</v>
      </c>
      <c r="HE15" s="75">
        <v>6.7</v>
      </c>
      <c r="HF15" s="75">
        <v>5.8</v>
      </c>
      <c r="HG15" s="75">
        <v>4.5999999999999996</v>
      </c>
      <c r="HH15" s="75">
        <v>5</v>
      </c>
      <c r="HI15" s="75">
        <v>4.5</v>
      </c>
      <c r="HJ15" s="75">
        <v>6.2</v>
      </c>
      <c r="HK15" s="75">
        <v>5.9</v>
      </c>
      <c r="HL15" s="75">
        <v>6.1</v>
      </c>
      <c r="HM15" s="75">
        <v>4.8</v>
      </c>
      <c r="HN15" s="75">
        <v>4.9000000000000004</v>
      </c>
      <c r="HO15" s="75">
        <v>5.3</v>
      </c>
      <c r="HP15" s="75">
        <v>4.3</v>
      </c>
      <c r="HQ15" s="75">
        <v>4</v>
      </c>
      <c r="HR15" s="75">
        <v>5</v>
      </c>
      <c r="HS15" s="75">
        <v>2.6</v>
      </c>
      <c r="HT15" s="75">
        <v>5.0999999999999996</v>
      </c>
      <c r="HU15" s="75">
        <v>5.4</v>
      </c>
      <c r="HV15" s="75">
        <v>5.8</v>
      </c>
      <c r="HW15" s="75">
        <v>4.8</v>
      </c>
      <c r="HX15" s="75">
        <v>6</v>
      </c>
      <c r="HY15" s="75">
        <v>2.9</v>
      </c>
      <c r="HZ15" s="75">
        <v>2.7</v>
      </c>
      <c r="IA15" s="75">
        <v>3.6</v>
      </c>
      <c r="IB15" s="75">
        <v>2.5</v>
      </c>
      <c r="IC15" s="75">
        <v>4.4000000000000004</v>
      </c>
      <c r="ID15" s="75">
        <v>2.4</v>
      </c>
      <c r="IE15" s="75">
        <v>3.9</v>
      </c>
      <c r="IF15" s="75">
        <v>2.2999999999999998</v>
      </c>
      <c r="IG15" s="75">
        <v>3.8</v>
      </c>
      <c r="IH15" s="75">
        <v>1.9</v>
      </c>
      <c r="II15" s="75">
        <v>3.3</v>
      </c>
      <c r="IJ15" s="75">
        <v>3.1</v>
      </c>
      <c r="IK15" s="75">
        <v>1.8</v>
      </c>
      <c r="IL15" s="75">
        <v>3.7</v>
      </c>
      <c r="IM15" s="75">
        <v>2</v>
      </c>
      <c r="IN15" s="75">
        <v>2.6</v>
      </c>
      <c r="IO15" s="75">
        <v>2.5</v>
      </c>
      <c r="IP15" s="75">
        <v>2.8</v>
      </c>
      <c r="IQ15" s="75">
        <v>3.5</v>
      </c>
      <c r="IR15" s="75">
        <v>2.4</v>
      </c>
      <c r="IS15" s="75">
        <v>5.4</v>
      </c>
      <c r="IT15" s="75">
        <v>2</v>
      </c>
      <c r="IU15" s="75">
        <v>5.3</v>
      </c>
      <c r="IV15" s="75"/>
      <c r="IW15" s="75"/>
      <c r="IX15" s="75"/>
      <c r="IY15" s="75"/>
      <c r="IZ15" s="75"/>
      <c r="JA15" s="75"/>
      <c r="JB15" s="75"/>
      <c r="JC15" s="75"/>
      <c r="JD15" s="75"/>
      <c r="JE15" s="75"/>
      <c r="JF15" s="75"/>
      <c r="JG15" s="75"/>
      <c r="JH15" s="75"/>
      <c r="JI15" s="75"/>
      <c r="JJ15" s="75"/>
      <c r="JK15" s="75"/>
      <c r="JL15" s="75"/>
      <c r="JM15" s="75"/>
      <c r="JN15" s="75"/>
      <c r="JO15" s="75"/>
      <c r="JP15" s="75"/>
      <c r="JQ15" s="75"/>
      <c r="JR15" s="75"/>
      <c r="JS15" s="75"/>
      <c r="JT15" s="75"/>
      <c r="JU15" s="75"/>
      <c r="JV15" s="75"/>
      <c r="JW15" s="75"/>
      <c r="JX15" s="75"/>
      <c r="JY15" s="75"/>
      <c r="JZ15" s="75"/>
      <c r="KA15" s="75"/>
      <c r="KB15" s="75"/>
      <c r="KC15" s="75"/>
      <c r="KD15" s="75"/>
      <c r="KE15" s="75"/>
      <c r="KF15" s="75"/>
      <c r="KG15" s="75"/>
      <c r="KH15" s="75"/>
      <c r="KI15" s="75"/>
      <c r="KJ15" s="75"/>
      <c r="KK15" s="75"/>
      <c r="KL15" s="75"/>
      <c r="KM15" s="75"/>
      <c r="KN15" s="75"/>
      <c r="KO15" s="75"/>
      <c r="KP15" s="75"/>
      <c r="KQ15" s="75"/>
      <c r="KR15" s="75"/>
      <c r="KS15" s="75"/>
      <c r="KT15" s="75"/>
      <c r="KU15" s="75"/>
      <c r="KV15" s="75"/>
      <c r="KW15" s="75"/>
      <c r="KX15" s="75"/>
      <c r="KY15" s="75"/>
      <c r="KZ15" s="75"/>
      <c r="LA15" s="75"/>
      <c r="LB15" s="75"/>
      <c r="LC15" s="75"/>
      <c r="LD15" s="75"/>
      <c r="LE15" s="75"/>
      <c r="LF15" s="75"/>
      <c r="LG15" s="75"/>
      <c r="LH15" s="75"/>
      <c r="LI15" s="75"/>
      <c r="LJ15" s="75"/>
      <c r="LK15" s="75"/>
      <c r="LL15" s="75"/>
      <c r="LM15" s="75"/>
      <c r="LN15" s="75"/>
      <c r="LO15" s="75"/>
      <c r="LP15" s="75"/>
      <c r="LQ15" s="75"/>
      <c r="LR15" s="75"/>
      <c r="LS15" s="75"/>
      <c r="LT15" s="75"/>
      <c r="LU15" s="75"/>
      <c r="LV15" s="75"/>
      <c r="LW15" s="75"/>
      <c r="LX15" s="75"/>
      <c r="LY15" s="75"/>
      <c r="LZ15" s="75"/>
      <c r="MA15" s="75"/>
      <c r="MB15" s="75"/>
      <c r="MC15" s="75"/>
      <c r="MD15" s="75"/>
      <c r="ME15" s="75"/>
      <c r="MF15" s="75"/>
      <c r="MG15" s="75"/>
      <c r="MH15" s="75"/>
      <c r="MI15" s="75"/>
      <c r="MJ15" s="75"/>
      <c r="MK15" s="75"/>
      <c r="ML15" s="75"/>
      <c r="MM15" s="75"/>
      <c r="MN15" s="75"/>
      <c r="MO15" s="75"/>
      <c r="MP15" s="75"/>
      <c r="MQ15" s="75"/>
      <c r="MR15" s="75"/>
      <c r="MS15" s="75"/>
      <c r="MT15" s="75"/>
      <c r="MU15" s="75"/>
      <c r="MV15" s="75"/>
      <c r="MW15" s="75"/>
      <c r="MX15" s="75"/>
      <c r="MY15" s="75"/>
      <c r="MZ15" s="75"/>
      <c r="NA15" s="75"/>
      <c r="NB15" s="75"/>
      <c r="NC15" s="75"/>
      <c r="ND15" s="75"/>
      <c r="NE15" s="75"/>
      <c r="NF15" s="75"/>
      <c r="NG15" s="75"/>
      <c r="NH15" s="75"/>
      <c r="NI15" s="75"/>
      <c r="NJ15" s="75"/>
      <c r="NK15" s="75"/>
      <c r="NL15" s="75"/>
      <c r="NM15" s="75"/>
      <c r="NN15" s="75">
        <f t="shared" si="95"/>
        <v>138.00000000000003</v>
      </c>
      <c r="NO15" s="75">
        <f t="shared" si="96"/>
        <v>129.19999999999999</v>
      </c>
      <c r="NP15" s="75">
        <f t="shared" si="97"/>
        <v>199.10000000000002</v>
      </c>
      <c r="NQ15" s="75">
        <f t="shared" si="98"/>
        <v>189.00000000000003</v>
      </c>
      <c r="NR15" s="75">
        <f t="shared" si="99"/>
        <v>205.10000000000005</v>
      </c>
      <c r="NS15" s="75">
        <f t="shared" si="100"/>
        <v>161.60000000000002</v>
      </c>
      <c r="NT15" s="75">
        <f t="shared" si="101"/>
        <v>166.00000000000003</v>
      </c>
      <c r="NU15" s="75">
        <f t="shared" si="102"/>
        <v>109.5</v>
      </c>
      <c r="NV15" s="75">
        <f t="shared" si="103"/>
        <v>0</v>
      </c>
      <c r="NW15" s="75">
        <f t="shared" si="104"/>
        <v>0</v>
      </c>
      <c r="NX15" s="75">
        <f t="shared" si="105"/>
        <v>0</v>
      </c>
      <c r="NY15" s="75">
        <f t="shared" si="106"/>
        <v>0</v>
      </c>
      <c r="NZ15" s="75">
        <f t="shared" si="107"/>
        <v>1083.5999999999995</v>
      </c>
      <c r="OA15" s="2"/>
      <c r="OB15" s="82"/>
    </row>
    <row r="16" spans="1:427" s="3" customFormat="1" x14ac:dyDescent="0.3">
      <c r="A16" s="51" t="s">
        <v>185</v>
      </c>
      <c r="B16" s="1" t="s">
        <v>168</v>
      </c>
      <c r="C16" s="1" t="s">
        <v>39</v>
      </c>
      <c r="D16" s="1" t="s">
        <v>10</v>
      </c>
      <c r="E16" s="73"/>
      <c r="F16" s="73"/>
      <c r="G16" s="73">
        <f>SUM(M16:NM16)</f>
        <v>805.79999999999984</v>
      </c>
      <c r="H16" s="73"/>
      <c r="I16" s="74">
        <f>SUM(M16:CX16)-CV16-CT16-CE16-CG16-CK16-CM16-CN16-BU16-BZ16+CZ16+DA16+DB16+DC16+DD16+DF16+DG16+DI16+DJ16+DK16+DL16+DN16+DP16+DR16+DS16+DT16+DU16+DV16+DW16+DX16+DZ16+EA16+EB16+EC16+ED16+EG16+EH16+EI16+EJ16+EK16+EL16+EM16+EO16+EP16+EQ16+ER16+ET16+EU16+EV16+EW16+EX16+EY16+EZ16+FB16+FC16+FD16+FE16+FF16+FH16+FI16+FJ16+FK16+FL16+FM16+FN16+FO16+FP16+FQ16+FR16+FT16+FV16+FW16+FX16+FY16+FZ16+GA16+GD16+GE16+GF16+GG16+GH16+GJ16+GK16+GL16+GM16+GN16+GP16+GR16+GS16+GT16+GU16+GV16+GW16+GY16+GZ16+HA16+HB16+HF16+HG16+HH16+HJ16+HM16+HN16+HO16+HP16+HS16+HT16+HU16+HV16+HW16+HX16+HY16+HZ16+IA16+IB16+IC16+ID16+IE16+IF16+IG16+IH16+II16+IJ16+IK16+IL16+IM16+IN16+IO16+IP16+IQ16+IR16+IS16+IT16+IU16</f>
        <v>542.59999999999968</v>
      </c>
      <c r="J16" s="74">
        <f>+BU16+BZ16+CE16+CG16+CK16+CM16+CN16+CT16+CV16+CY16+DE16+DH16+DM16+DO16+DQ16+DY16+EN16+FG16+EE16+FS16+FU16+GB16+GC16+GI16+GO16+GQ16+GX16+HC16+HD16+HE16+HI16+HK16+HL16+HQ16+HR16</f>
        <v>227.39999999999992</v>
      </c>
      <c r="K16" s="74">
        <f>+EF16+ES16+FA16</f>
        <v>35.799999999999997</v>
      </c>
      <c r="L16" s="77">
        <f>+G16-I16-J16-K16</f>
        <v>2.4158453015843406E-13</v>
      </c>
      <c r="M16" s="75">
        <v>1.9</v>
      </c>
      <c r="N16" s="75">
        <v>1.4</v>
      </c>
      <c r="O16" s="75">
        <v>1</v>
      </c>
      <c r="P16" s="75">
        <v>1.5</v>
      </c>
      <c r="Q16" s="75">
        <v>2.2000000000000002</v>
      </c>
      <c r="R16" s="75">
        <v>1.5</v>
      </c>
      <c r="S16" s="75">
        <v>2.2000000000000002</v>
      </c>
      <c r="T16" s="75">
        <v>1.5</v>
      </c>
      <c r="U16" s="75">
        <v>2.1</v>
      </c>
      <c r="V16" s="75">
        <v>1</v>
      </c>
      <c r="W16" s="75">
        <v>4.5999999999999996</v>
      </c>
      <c r="X16" s="75">
        <v>2.1</v>
      </c>
      <c r="Y16" s="75">
        <v>2.4</v>
      </c>
      <c r="Z16" s="75">
        <v>1.7</v>
      </c>
      <c r="AA16" s="75">
        <v>2.4</v>
      </c>
      <c r="AB16" s="75">
        <v>2.4</v>
      </c>
      <c r="AC16" s="75">
        <v>2.4</v>
      </c>
      <c r="AD16" s="75">
        <v>2.6</v>
      </c>
      <c r="AE16" s="75">
        <v>3.4</v>
      </c>
      <c r="AF16" s="75">
        <v>1.4</v>
      </c>
      <c r="AG16" s="75">
        <v>2.1</v>
      </c>
      <c r="AH16" s="75">
        <v>2.7</v>
      </c>
      <c r="AI16" s="75">
        <v>1.9</v>
      </c>
      <c r="AJ16" s="75">
        <v>4.2</v>
      </c>
      <c r="AK16" s="75">
        <v>1.7</v>
      </c>
      <c r="AL16" s="75">
        <v>1.6</v>
      </c>
      <c r="AM16" s="75">
        <v>1</v>
      </c>
      <c r="AN16" s="75">
        <v>2.9</v>
      </c>
      <c r="AO16" s="75">
        <v>2.2000000000000002</v>
      </c>
      <c r="AP16" s="75">
        <v>1.5</v>
      </c>
      <c r="AQ16" s="75">
        <v>1.5</v>
      </c>
      <c r="AR16" s="75">
        <v>2</v>
      </c>
      <c r="AS16" s="75">
        <v>2</v>
      </c>
      <c r="AT16" s="75">
        <v>3.4</v>
      </c>
      <c r="AU16" s="75">
        <v>1.8</v>
      </c>
      <c r="AV16" s="75">
        <v>2.5</v>
      </c>
      <c r="AW16" s="75">
        <v>2.4</v>
      </c>
      <c r="AX16" s="75">
        <v>1.6</v>
      </c>
      <c r="AY16" s="75">
        <v>1.3</v>
      </c>
      <c r="AZ16" s="75">
        <v>1.8</v>
      </c>
      <c r="BA16" s="75">
        <v>4.3</v>
      </c>
      <c r="BB16" s="75">
        <v>2.9</v>
      </c>
      <c r="BC16" s="75">
        <v>1.5</v>
      </c>
      <c r="BD16" s="75">
        <v>1.8</v>
      </c>
      <c r="BE16" s="75">
        <v>2.5</v>
      </c>
      <c r="BF16" s="75">
        <v>1.7</v>
      </c>
      <c r="BG16" s="75">
        <v>2.2000000000000002</v>
      </c>
      <c r="BH16" s="75">
        <v>1.8</v>
      </c>
      <c r="BI16" s="75">
        <v>1.8</v>
      </c>
      <c r="BJ16" s="75">
        <v>1.9</v>
      </c>
      <c r="BK16" s="75">
        <v>1.8</v>
      </c>
      <c r="BL16" s="75">
        <v>1.6</v>
      </c>
      <c r="BM16" s="75">
        <v>2</v>
      </c>
      <c r="BN16" s="75">
        <v>1.4</v>
      </c>
      <c r="BO16" s="75">
        <v>2.7</v>
      </c>
      <c r="BP16" s="75">
        <v>1.8</v>
      </c>
      <c r="BQ16" s="75">
        <v>2</v>
      </c>
      <c r="BR16" s="75">
        <v>4.0999999999999996</v>
      </c>
      <c r="BS16" s="75">
        <v>4.5</v>
      </c>
      <c r="BT16" s="75">
        <v>4.7</v>
      </c>
      <c r="BU16" s="75">
        <v>6.3</v>
      </c>
      <c r="BV16" s="75">
        <v>3.9</v>
      </c>
      <c r="BW16" s="75">
        <v>2</v>
      </c>
      <c r="BX16" s="75">
        <v>1.9</v>
      </c>
      <c r="BY16" s="75">
        <v>1.9</v>
      </c>
      <c r="BZ16" s="75">
        <v>6.4</v>
      </c>
      <c r="CA16" s="75">
        <v>2.8</v>
      </c>
      <c r="CB16" s="75">
        <v>2.5</v>
      </c>
      <c r="CC16" s="75">
        <v>1.9</v>
      </c>
      <c r="CD16" s="75">
        <v>2</v>
      </c>
      <c r="CE16" s="75">
        <v>5.8</v>
      </c>
      <c r="CF16" s="75">
        <v>3.1</v>
      </c>
      <c r="CG16" s="75">
        <v>6</v>
      </c>
      <c r="CH16" s="75">
        <v>1.1000000000000001</v>
      </c>
      <c r="CI16" s="75">
        <v>2.1</v>
      </c>
      <c r="CJ16" s="75">
        <v>4.7</v>
      </c>
      <c r="CK16" s="75">
        <v>5.5</v>
      </c>
      <c r="CL16" s="75">
        <v>2.2000000000000002</v>
      </c>
      <c r="CM16" s="75">
        <v>6.5</v>
      </c>
      <c r="CN16" s="75">
        <v>5.9</v>
      </c>
      <c r="CO16" s="75">
        <v>2.5</v>
      </c>
      <c r="CP16" s="75">
        <v>4.7</v>
      </c>
      <c r="CQ16" s="75">
        <v>3.2</v>
      </c>
      <c r="CR16" s="75">
        <v>3.1</v>
      </c>
      <c r="CS16" s="75">
        <v>2.2999999999999998</v>
      </c>
      <c r="CT16" s="75">
        <v>5.9</v>
      </c>
      <c r="CU16" s="75">
        <v>4.5999999999999996</v>
      </c>
      <c r="CV16" s="75">
        <v>8.6999999999999993</v>
      </c>
      <c r="CW16" s="75">
        <v>3.2</v>
      </c>
      <c r="CX16" s="75">
        <v>4</v>
      </c>
      <c r="CY16" s="75">
        <v>5.4</v>
      </c>
      <c r="CZ16" s="75">
        <v>3.1</v>
      </c>
      <c r="DA16" s="75">
        <v>2</v>
      </c>
      <c r="DB16" s="75">
        <v>3.3</v>
      </c>
      <c r="DC16" s="75">
        <v>1.7</v>
      </c>
      <c r="DD16" s="75">
        <v>1.5</v>
      </c>
      <c r="DE16" s="75">
        <v>6.9</v>
      </c>
      <c r="DF16" s="75">
        <v>3</v>
      </c>
      <c r="DG16" s="75">
        <v>2.8</v>
      </c>
      <c r="DH16" s="75">
        <v>10</v>
      </c>
      <c r="DI16" s="75">
        <v>2.8</v>
      </c>
      <c r="DJ16" s="75">
        <v>4.2</v>
      </c>
      <c r="DK16" s="75">
        <v>1.3</v>
      </c>
      <c r="DL16" s="75">
        <v>1</v>
      </c>
      <c r="DM16" s="75">
        <v>5.3</v>
      </c>
      <c r="DN16" s="75">
        <v>2.6</v>
      </c>
      <c r="DO16" s="75">
        <v>6.5</v>
      </c>
      <c r="DP16" s="75">
        <v>3.8</v>
      </c>
      <c r="DQ16" s="75">
        <v>9</v>
      </c>
      <c r="DR16" s="75">
        <v>1.9</v>
      </c>
      <c r="DS16" s="75">
        <v>2.7</v>
      </c>
      <c r="DT16" s="75">
        <v>1.9</v>
      </c>
      <c r="DU16" s="75">
        <v>2</v>
      </c>
      <c r="DV16" s="75">
        <v>5</v>
      </c>
      <c r="DW16" s="75">
        <v>4.7</v>
      </c>
      <c r="DX16" s="75">
        <v>3.9</v>
      </c>
      <c r="DY16" s="75">
        <v>7</v>
      </c>
      <c r="DZ16" s="75">
        <v>4.5</v>
      </c>
      <c r="EA16" s="75">
        <v>1.8</v>
      </c>
      <c r="EB16" s="75">
        <v>1.7</v>
      </c>
      <c r="EC16" s="75">
        <v>1.8</v>
      </c>
      <c r="ED16" s="75">
        <v>2</v>
      </c>
      <c r="EE16" s="75">
        <v>5.5</v>
      </c>
      <c r="EF16" s="75">
        <v>10.5</v>
      </c>
      <c r="EG16" s="75">
        <v>4.8</v>
      </c>
      <c r="EH16" s="75">
        <v>4.7</v>
      </c>
      <c r="EI16" s="75">
        <v>4.4000000000000004</v>
      </c>
      <c r="EJ16" s="75">
        <v>4.7</v>
      </c>
      <c r="EK16" s="75">
        <v>4.5</v>
      </c>
      <c r="EL16" s="75">
        <v>2.8</v>
      </c>
      <c r="EM16" s="75">
        <v>3</v>
      </c>
      <c r="EN16" s="75">
        <v>6</v>
      </c>
      <c r="EO16" s="75">
        <v>2.5</v>
      </c>
      <c r="EP16" s="75">
        <v>1.6</v>
      </c>
      <c r="EQ16" s="75">
        <v>1.9</v>
      </c>
      <c r="ER16" s="75">
        <v>3</v>
      </c>
      <c r="ES16" s="75">
        <v>13.9</v>
      </c>
      <c r="ET16" s="75">
        <v>2</v>
      </c>
      <c r="EU16" s="75">
        <v>2.2999999999999998</v>
      </c>
      <c r="EV16" s="75">
        <v>3.4</v>
      </c>
      <c r="EW16" s="75">
        <v>5</v>
      </c>
      <c r="EX16" s="75">
        <v>1.9</v>
      </c>
      <c r="EY16" s="75">
        <v>4.5</v>
      </c>
      <c r="EZ16" s="75">
        <v>2.9</v>
      </c>
      <c r="FA16" s="75">
        <v>11.4</v>
      </c>
      <c r="FB16" s="75">
        <v>1.7</v>
      </c>
      <c r="FC16" s="75">
        <v>2.8</v>
      </c>
      <c r="FD16" s="75">
        <v>2.7</v>
      </c>
      <c r="FE16" s="75">
        <v>2.7</v>
      </c>
      <c r="FF16" s="75">
        <v>3.7</v>
      </c>
      <c r="FG16" s="75">
        <v>9.8000000000000007</v>
      </c>
      <c r="FH16" s="75">
        <v>1.4</v>
      </c>
      <c r="FI16" s="75">
        <v>1.7</v>
      </c>
      <c r="FJ16" s="75">
        <v>3.9</v>
      </c>
      <c r="FK16" s="75">
        <v>2.5</v>
      </c>
      <c r="FL16" s="75">
        <v>1.9</v>
      </c>
      <c r="FM16" s="75">
        <v>2.5</v>
      </c>
      <c r="FN16" s="75">
        <v>2.5</v>
      </c>
      <c r="FO16" s="75">
        <v>4</v>
      </c>
      <c r="FP16" s="75">
        <v>1.7</v>
      </c>
      <c r="FQ16" s="75">
        <v>2</v>
      </c>
      <c r="FR16" s="75">
        <v>2.7</v>
      </c>
      <c r="FS16" s="75">
        <v>6.2</v>
      </c>
      <c r="FT16" s="75">
        <v>2.4</v>
      </c>
      <c r="FU16" s="75">
        <v>6</v>
      </c>
      <c r="FV16" s="75">
        <v>2.5</v>
      </c>
      <c r="FW16" s="75">
        <v>4</v>
      </c>
      <c r="FX16" s="75">
        <v>2.7</v>
      </c>
      <c r="FY16" s="75">
        <v>4.3</v>
      </c>
      <c r="FZ16" s="75">
        <v>2.6</v>
      </c>
      <c r="GA16" s="75">
        <v>3.8</v>
      </c>
      <c r="GB16" s="75">
        <v>5.5</v>
      </c>
      <c r="GC16" s="75">
        <v>5.2</v>
      </c>
      <c r="GD16" s="75">
        <v>1.7</v>
      </c>
      <c r="GE16" s="75">
        <v>1.4</v>
      </c>
      <c r="GF16" s="75">
        <v>2.5</v>
      </c>
      <c r="GG16" s="75">
        <v>1.6</v>
      </c>
      <c r="GH16" s="75">
        <v>2.1</v>
      </c>
      <c r="GI16" s="75">
        <v>5.7</v>
      </c>
      <c r="GJ16" s="75">
        <v>3.6</v>
      </c>
      <c r="GK16" s="75">
        <v>2.5</v>
      </c>
      <c r="GL16" s="75">
        <v>2</v>
      </c>
      <c r="GM16" s="75">
        <v>2.2999999999999998</v>
      </c>
      <c r="GN16" s="75">
        <v>4.4000000000000004</v>
      </c>
      <c r="GO16" s="75">
        <v>5.7</v>
      </c>
      <c r="GP16" s="75">
        <v>5</v>
      </c>
      <c r="GQ16" s="75">
        <v>5.9</v>
      </c>
      <c r="GR16" s="75">
        <v>2.8</v>
      </c>
      <c r="GS16" s="75">
        <v>3.4</v>
      </c>
      <c r="GT16" s="75">
        <v>2.6</v>
      </c>
      <c r="GU16" s="75">
        <v>4.3</v>
      </c>
      <c r="GV16" s="75">
        <v>3.2</v>
      </c>
      <c r="GW16" s="75">
        <v>5</v>
      </c>
      <c r="GX16" s="75">
        <v>5.2</v>
      </c>
      <c r="GY16" s="75">
        <v>4.3</v>
      </c>
      <c r="GZ16" s="75">
        <v>2</v>
      </c>
      <c r="HA16" s="75">
        <v>3.6</v>
      </c>
      <c r="HB16" s="75">
        <v>1.8</v>
      </c>
      <c r="HC16" s="75">
        <v>6.1</v>
      </c>
      <c r="HD16" s="75">
        <v>8.5</v>
      </c>
      <c r="HE16" s="75">
        <v>5.2</v>
      </c>
      <c r="HF16" s="75">
        <v>3.2</v>
      </c>
      <c r="HG16" s="75">
        <v>3.2</v>
      </c>
      <c r="HH16" s="75">
        <v>4.5</v>
      </c>
      <c r="HI16" s="75">
        <v>7</v>
      </c>
      <c r="HJ16" s="75">
        <v>2</v>
      </c>
      <c r="HK16" s="75">
        <v>5.5</v>
      </c>
      <c r="HL16" s="75">
        <v>6.4</v>
      </c>
      <c r="HM16" s="75">
        <v>3.3</v>
      </c>
      <c r="HN16" s="75">
        <v>2.8</v>
      </c>
      <c r="HO16" s="75">
        <v>2.5</v>
      </c>
      <c r="HP16" s="75">
        <v>2</v>
      </c>
      <c r="HQ16" s="75">
        <v>7</v>
      </c>
      <c r="HR16" s="75">
        <v>7.9</v>
      </c>
      <c r="HS16" s="75">
        <v>4.3</v>
      </c>
      <c r="HT16" s="75">
        <v>4.3</v>
      </c>
      <c r="HU16" s="75">
        <v>4.8</v>
      </c>
      <c r="HV16" s="75">
        <v>4.9000000000000004</v>
      </c>
      <c r="HW16" s="75">
        <v>2.2000000000000002</v>
      </c>
      <c r="HX16" s="75">
        <v>4.0999999999999996</v>
      </c>
      <c r="HY16" s="75">
        <v>1.6</v>
      </c>
      <c r="HZ16" s="75">
        <v>1.6</v>
      </c>
      <c r="IA16" s="75">
        <v>2.6</v>
      </c>
      <c r="IB16" s="75">
        <v>1</v>
      </c>
      <c r="IC16" s="75">
        <v>3.2</v>
      </c>
      <c r="ID16" s="75">
        <v>1.7</v>
      </c>
      <c r="IE16" s="75">
        <v>2.5</v>
      </c>
      <c r="IF16" s="75">
        <v>3.7</v>
      </c>
      <c r="IG16" s="75">
        <v>2.1</v>
      </c>
      <c r="IH16" s="75">
        <v>2</v>
      </c>
      <c r="II16" s="75">
        <v>1.8</v>
      </c>
      <c r="IJ16" s="75">
        <v>1.9</v>
      </c>
      <c r="IK16" s="75">
        <v>2.2999999999999998</v>
      </c>
      <c r="IL16" s="75">
        <v>2.9</v>
      </c>
      <c r="IM16" s="75">
        <v>1.9</v>
      </c>
      <c r="IN16" s="75">
        <v>1.2</v>
      </c>
      <c r="IO16" s="75">
        <v>2.1</v>
      </c>
      <c r="IP16" s="75">
        <v>2</v>
      </c>
      <c r="IQ16" s="75">
        <v>3.3</v>
      </c>
      <c r="IR16" s="75">
        <v>2.2000000000000002</v>
      </c>
      <c r="IS16" s="75">
        <v>2.6</v>
      </c>
      <c r="IT16" s="75">
        <v>1.3</v>
      </c>
      <c r="IU16" s="75">
        <v>2.8</v>
      </c>
      <c r="IV16" s="75"/>
      <c r="IW16" s="75"/>
      <c r="IX16" s="75"/>
      <c r="IY16" s="75"/>
      <c r="IZ16" s="75"/>
      <c r="JA16" s="75"/>
      <c r="JB16" s="75"/>
      <c r="JC16" s="75"/>
      <c r="JD16" s="75"/>
      <c r="JE16" s="75"/>
      <c r="JF16" s="75"/>
      <c r="JG16" s="75"/>
      <c r="JH16" s="75"/>
      <c r="JI16" s="75"/>
      <c r="JJ16" s="75"/>
      <c r="JK16" s="75"/>
      <c r="JL16" s="75"/>
      <c r="JM16" s="75"/>
      <c r="JN16" s="75"/>
      <c r="JO16" s="75"/>
      <c r="JP16" s="75"/>
      <c r="JQ16" s="75"/>
      <c r="JR16" s="75"/>
      <c r="JS16" s="75"/>
      <c r="JT16" s="75"/>
      <c r="JU16" s="75"/>
      <c r="JV16" s="75"/>
      <c r="JW16" s="75"/>
      <c r="JX16" s="75"/>
      <c r="JY16" s="75"/>
      <c r="JZ16" s="75"/>
      <c r="KA16" s="75"/>
      <c r="KB16" s="75"/>
      <c r="KC16" s="75"/>
      <c r="KD16" s="75"/>
      <c r="KE16" s="75"/>
      <c r="KF16" s="75"/>
      <c r="KG16" s="75"/>
      <c r="KH16" s="75"/>
      <c r="KI16" s="75"/>
      <c r="KJ16" s="75"/>
      <c r="KK16" s="75"/>
      <c r="KL16" s="75"/>
      <c r="KM16" s="75"/>
      <c r="KN16" s="75"/>
      <c r="KO16" s="75"/>
      <c r="KP16" s="75"/>
      <c r="KQ16" s="75"/>
      <c r="KR16" s="75"/>
      <c r="KS16" s="75"/>
      <c r="KT16" s="75"/>
      <c r="KU16" s="75"/>
      <c r="KV16" s="75"/>
      <c r="KW16" s="75"/>
      <c r="KX16" s="75"/>
      <c r="KY16" s="75"/>
      <c r="KZ16" s="75"/>
      <c r="LA16" s="75"/>
      <c r="LB16" s="75"/>
      <c r="LC16" s="75"/>
      <c r="LD16" s="75"/>
      <c r="LE16" s="75"/>
      <c r="LF16" s="75"/>
      <c r="LG16" s="75"/>
      <c r="LH16" s="75"/>
      <c r="LI16" s="75"/>
      <c r="LJ16" s="75"/>
      <c r="LK16" s="75"/>
      <c r="LL16" s="75"/>
      <c r="LM16" s="75"/>
      <c r="LN16" s="75"/>
      <c r="LO16" s="75"/>
      <c r="LP16" s="75"/>
      <c r="LQ16" s="75"/>
      <c r="LR16" s="75"/>
      <c r="LS16" s="75"/>
      <c r="LT16" s="75"/>
      <c r="LU16" s="75"/>
      <c r="LV16" s="75"/>
      <c r="LW16" s="75"/>
      <c r="LX16" s="75"/>
      <c r="LY16" s="75"/>
      <c r="LZ16" s="75"/>
      <c r="MA16" s="75"/>
      <c r="MB16" s="75"/>
      <c r="MC16" s="75"/>
      <c r="MD16" s="75"/>
      <c r="ME16" s="75"/>
      <c r="MF16" s="75"/>
      <c r="MG16" s="75"/>
      <c r="MH16" s="75"/>
      <c r="MI16" s="75"/>
      <c r="MJ16" s="75"/>
      <c r="MK16" s="75"/>
      <c r="ML16" s="75"/>
      <c r="MM16" s="75"/>
      <c r="MN16" s="75"/>
      <c r="MO16" s="75"/>
      <c r="MP16" s="75"/>
      <c r="MQ16" s="75"/>
      <c r="MR16" s="75"/>
      <c r="MS16" s="75"/>
      <c r="MT16" s="75"/>
      <c r="MU16" s="75"/>
      <c r="MV16" s="75"/>
      <c r="MW16" s="75"/>
      <c r="MX16" s="75"/>
      <c r="MY16" s="75"/>
      <c r="MZ16" s="75"/>
      <c r="NA16" s="75"/>
      <c r="NB16" s="75"/>
      <c r="NC16" s="75"/>
      <c r="ND16" s="75"/>
      <c r="NE16" s="75"/>
      <c r="NF16" s="75"/>
      <c r="NG16" s="75"/>
      <c r="NH16" s="75"/>
      <c r="NI16" s="75"/>
      <c r="NJ16" s="75"/>
      <c r="NK16" s="75"/>
      <c r="NL16" s="75"/>
      <c r="NM16" s="75"/>
      <c r="NN16" s="75">
        <f t="shared" si="95"/>
        <v>65</v>
      </c>
      <c r="NO16" s="75">
        <f t="shared" si="96"/>
        <v>63.099999999999994</v>
      </c>
      <c r="NP16" s="75">
        <f t="shared" si="97"/>
        <v>121.4</v>
      </c>
      <c r="NQ16" s="75">
        <f t="shared" si="98"/>
        <v>113.30000000000003</v>
      </c>
      <c r="NR16" s="75">
        <f t="shared" si="99"/>
        <v>134.40000000000003</v>
      </c>
      <c r="NS16" s="75">
        <f t="shared" si="100"/>
        <v>93.1</v>
      </c>
      <c r="NT16" s="75">
        <f t="shared" si="101"/>
        <v>125.7</v>
      </c>
      <c r="NU16" s="75">
        <f t="shared" si="102"/>
        <v>89.800000000000011</v>
      </c>
      <c r="NV16" s="75">
        <f t="shared" si="103"/>
        <v>0</v>
      </c>
      <c r="NW16" s="75">
        <f t="shared" si="104"/>
        <v>0</v>
      </c>
      <c r="NX16" s="75">
        <f t="shared" si="105"/>
        <v>0</v>
      </c>
      <c r="NY16" s="75">
        <f t="shared" si="106"/>
        <v>0</v>
      </c>
      <c r="NZ16" s="75">
        <f t="shared" si="107"/>
        <v>675.9</v>
      </c>
      <c r="OA16" s="2"/>
      <c r="OB16" s="82"/>
    </row>
    <row r="17" spans="1:393" s="3" customFormat="1" x14ac:dyDescent="0.3">
      <c r="A17" s="51" t="s">
        <v>222</v>
      </c>
      <c r="B17" s="1" t="s">
        <v>18</v>
      </c>
      <c r="C17" s="1" t="s">
        <v>19</v>
      </c>
      <c r="D17" s="1" t="s">
        <v>4</v>
      </c>
      <c r="E17" s="73"/>
      <c r="F17" s="73">
        <f>SUM(M17:NM17)</f>
        <v>526.70000000000005</v>
      </c>
      <c r="G17" s="73"/>
      <c r="H17" s="73"/>
      <c r="I17" s="74">
        <f>SUM(M17:CX17)-AJ17-AW17-BE17-BR17-BS17-BZ17-CH17+SUM(CY17:FF17)-DC17-DO17-DV17-DX17-EE17-EK17-EX17+SUM(FH17:GK17)-GI17-GB17-FS17+GL17+GM17+GO17+GQ17+GR17+GS17+GU17+GV17+GW17+GX17+GY17+GZ17+HA17+HB17+HC17+HD17+HE17+HF17+HG17+HH17+HI17+HJ17+HL17+HM17+HN17+HO17+HP17+SUM(HQ17:IR17)+IU17</f>
        <v>350.6</v>
      </c>
      <c r="J17" s="74">
        <f>+AJ17+AW17+BE17+BR17+BZ17+CH17+DC17+DO17+DV17+DX17+EE17+FS17+GN17+IT17</f>
        <v>100.4</v>
      </c>
      <c r="K17" s="74">
        <f>+BS17+EK17+EX17+FG17+GB17+GI17+GP17</f>
        <v>75.7</v>
      </c>
      <c r="L17" s="77">
        <f>+F17-I17-J17-K17</f>
        <v>0</v>
      </c>
      <c r="M17" s="75">
        <v>1.2</v>
      </c>
      <c r="N17" s="75">
        <v>2.1</v>
      </c>
      <c r="O17" s="75">
        <v>2</v>
      </c>
      <c r="P17" s="75">
        <v>2.8</v>
      </c>
      <c r="Q17" s="75">
        <v>1.8</v>
      </c>
      <c r="R17" s="75">
        <v>1.9</v>
      </c>
      <c r="S17" s="75">
        <v>1.8</v>
      </c>
      <c r="T17" s="75">
        <v>2</v>
      </c>
      <c r="U17" s="75">
        <v>2</v>
      </c>
      <c r="V17" s="75">
        <v>2.9</v>
      </c>
      <c r="W17" s="75">
        <v>2.7</v>
      </c>
      <c r="X17" s="75">
        <v>1.8</v>
      </c>
      <c r="Y17" s="75">
        <v>1.8</v>
      </c>
      <c r="Z17" s="75">
        <v>1.3</v>
      </c>
      <c r="AA17" s="75">
        <v>1.8</v>
      </c>
      <c r="AB17" s="75">
        <v>3.9</v>
      </c>
      <c r="AC17" s="75">
        <v>1</v>
      </c>
      <c r="AD17" s="75">
        <v>4.3</v>
      </c>
      <c r="AE17" s="75">
        <v>1.5</v>
      </c>
      <c r="AF17" s="75">
        <v>1.8</v>
      </c>
      <c r="AG17" s="75">
        <v>1.5</v>
      </c>
      <c r="AH17" s="75">
        <v>1.8</v>
      </c>
      <c r="AI17" s="75">
        <v>1.3</v>
      </c>
      <c r="AJ17" s="75">
        <v>8.4</v>
      </c>
      <c r="AK17" s="75">
        <v>1</v>
      </c>
      <c r="AL17" s="75">
        <v>1.9</v>
      </c>
      <c r="AM17" s="75">
        <v>1.8</v>
      </c>
      <c r="AN17" s="75">
        <v>1.8</v>
      </c>
      <c r="AO17" s="75">
        <v>1.8</v>
      </c>
      <c r="AP17" s="75">
        <v>1.9</v>
      </c>
      <c r="AQ17" s="75">
        <v>1.7</v>
      </c>
      <c r="AR17" s="75">
        <v>1</v>
      </c>
      <c r="AS17" s="75">
        <v>1.5</v>
      </c>
      <c r="AT17" s="75">
        <v>2.5</v>
      </c>
      <c r="AU17" s="75">
        <v>1.5</v>
      </c>
      <c r="AV17" s="75">
        <v>1.8</v>
      </c>
      <c r="AW17" s="75">
        <v>7.5</v>
      </c>
      <c r="AX17" s="75">
        <v>1.3</v>
      </c>
      <c r="AY17" s="75">
        <v>1</v>
      </c>
      <c r="AZ17" s="75">
        <v>1.8</v>
      </c>
      <c r="BA17" s="75">
        <v>1.8</v>
      </c>
      <c r="BB17" s="75">
        <v>1.5</v>
      </c>
      <c r="BC17" s="75">
        <v>2.2000000000000002</v>
      </c>
      <c r="BD17" s="75">
        <v>1.8</v>
      </c>
      <c r="BE17" s="75">
        <v>8.3000000000000007</v>
      </c>
      <c r="BF17" s="75">
        <v>4.4000000000000004</v>
      </c>
      <c r="BG17" s="75">
        <v>2</v>
      </c>
      <c r="BH17" s="75">
        <v>2.4</v>
      </c>
      <c r="BI17" s="75">
        <v>1.9</v>
      </c>
      <c r="BJ17" s="75">
        <v>2.1</v>
      </c>
      <c r="BK17" s="75">
        <v>1</v>
      </c>
      <c r="BL17" s="75">
        <v>3</v>
      </c>
      <c r="BM17" s="75">
        <v>1</v>
      </c>
      <c r="BN17" s="75">
        <v>1.9</v>
      </c>
      <c r="BO17" s="75">
        <v>2</v>
      </c>
      <c r="BP17" s="75">
        <v>1.9</v>
      </c>
      <c r="BQ17" s="75">
        <v>1.9</v>
      </c>
      <c r="BR17" s="75">
        <v>5.8</v>
      </c>
      <c r="BS17" s="75">
        <v>10.4</v>
      </c>
      <c r="BT17" s="75">
        <v>1</v>
      </c>
      <c r="BU17" s="75">
        <v>1.9</v>
      </c>
      <c r="BV17" s="75">
        <v>1.8</v>
      </c>
      <c r="BW17" s="75">
        <v>1.8</v>
      </c>
      <c r="BX17" s="75">
        <v>1.3</v>
      </c>
      <c r="BY17" s="75">
        <v>4.3</v>
      </c>
      <c r="BZ17" s="75">
        <v>9.1999999999999993</v>
      </c>
      <c r="CA17" s="75">
        <v>1</v>
      </c>
      <c r="CB17" s="75">
        <v>1.8</v>
      </c>
      <c r="CC17" s="75">
        <v>1.9</v>
      </c>
      <c r="CD17" s="75">
        <v>1.3</v>
      </c>
      <c r="CE17" s="75">
        <v>1.9</v>
      </c>
      <c r="CF17" s="75">
        <v>1</v>
      </c>
      <c r="CG17" s="75">
        <v>1.4</v>
      </c>
      <c r="CH17" s="75">
        <v>8.1999999999999993</v>
      </c>
      <c r="CI17" s="75">
        <v>1.9</v>
      </c>
      <c r="CJ17" s="75">
        <v>1.8</v>
      </c>
      <c r="CK17" s="75">
        <v>1.9</v>
      </c>
      <c r="CL17" s="75">
        <v>1.9</v>
      </c>
      <c r="CM17" s="75">
        <v>3</v>
      </c>
      <c r="CN17" s="75">
        <v>1.4</v>
      </c>
      <c r="CO17" s="75">
        <v>1.6</v>
      </c>
      <c r="CP17" s="75">
        <v>1.8</v>
      </c>
      <c r="CQ17" s="75">
        <v>1.8</v>
      </c>
      <c r="CR17" s="75">
        <v>1.8</v>
      </c>
      <c r="CS17" s="75">
        <v>2.8</v>
      </c>
      <c r="CT17" s="75">
        <v>0.7</v>
      </c>
      <c r="CU17" s="75"/>
      <c r="CV17" s="75">
        <v>1</v>
      </c>
      <c r="CW17" s="75">
        <v>0.9</v>
      </c>
      <c r="CX17" s="75">
        <v>2.2000000000000002</v>
      </c>
      <c r="CY17" s="75">
        <v>1.8</v>
      </c>
      <c r="CZ17" s="75">
        <v>2</v>
      </c>
      <c r="DA17" s="75">
        <v>0.5</v>
      </c>
      <c r="DB17" s="75">
        <v>2.4</v>
      </c>
      <c r="DC17" s="75">
        <v>7</v>
      </c>
      <c r="DD17" s="75">
        <v>1.8</v>
      </c>
      <c r="DE17" s="75">
        <v>1.8</v>
      </c>
      <c r="DF17" s="75">
        <v>1.7</v>
      </c>
      <c r="DG17" s="75">
        <v>3.1</v>
      </c>
      <c r="DH17" s="75">
        <v>2.1</v>
      </c>
      <c r="DI17" s="75"/>
      <c r="DJ17" s="75"/>
      <c r="DK17" s="75">
        <v>1.3</v>
      </c>
      <c r="DL17" s="75">
        <v>1.9</v>
      </c>
      <c r="DM17" s="75">
        <v>0.9</v>
      </c>
      <c r="DN17" s="75">
        <v>1.9</v>
      </c>
      <c r="DO17" s="75">
        <v>5.6</v>
      </c>
      <c r="DP17" s="75">
        <v>1.4</v>
      </c>
      <c r="DQ17" s="75">
        <v>3.9</v>
      </c>
      <c r="DR17" s="75">
        <v>2.2000000000000002</v>
      </c>
      <c r="DS17" s="75">
        <v>1.1000000000000001</v>
      </c>
      <c r="DT17" s="75">
        <v>1</v>
      </c>
      <c r="DU17" s="75"/>
      <c r="DV17" s="75">
        <v>6.2</v>
      </c>
      <c r="DW17" s="75">
        <v>2.9</v>
      </c>
      <c r="DX17" s="75">
        <v>5.9</v>
      </c>
      <c r="DY17" s="75">
        <v>2</v>
      </c>
      <c r="DZ17" s="75">
        <v>1.4</v>
      </c>
      <c r="EA17" s="75">
        <v>1</v>
      </c>
      <c r="EB17" s="75">
        <v>2</v>
      </c>
      <c r="EC17" s="75">
        <v>2.5</v>
      </c>
      <c r="ED17" s="75">
        <v>1.5</v>
      </c>
      <c r="EE17" s="75">
        <v>7.6</v>
      </c>
      <c r="EF17" s="75">
        <v>1.9</v>
      </c>
      <c r="EG17" s="75">
        <v>1.6</v>
      </c>
      <c r="EH17" s="75">
        <v>1.3</v>
      </c>
      <c r="EI17" s="75">
        <v>2.2999999999999998</v>
      </c>
      <c r="EJ17" s="75">
        <v>1.3</v>
      </c>
      <c r="EK17" s="75">
        <v>10.199999999999999</v>
      </c>
      <c r="EL17" s="75">
        <v>2.5</v>
      </c>
      <c r="EM17" s="75">
        <v>1</v>
      </c>
      <c r="EN17" s="75">
        <v>1.3</v>
      </c>
      <c r="EO17" s="75">
        <v>2</v>
      </c>
      <c r="EP17" s="75">
        <v>1.4</v>
      </c>
      <c r="EQ17" s="75">
        <v>1</v>
      </c>
      <c r="ER17" s="75">
        <v>3.1</v>
      </c>
      <c r="ES17" s="75">
        <v>1.3</v>
      </c>
      <c r="ET17" s="75">
        <v>3.3</v>
      </c>
      <c r="EU17" s="75">
        <v>2.1</v>
      </c>
      <c r="EV17" s="75">
        <v>1.9</v>
      </c>
      <c r="EW17" s="75">
        <v>1.9</v>
      </c>
      <c r="EX17" s="75">
        <v>11.3</v>
      </c>
      <c r="EY17" s="75">
        <v>2</v>
      </c>
      <c r="EZ17" s="75">
        <v>2</v>
      </c>
      <c r="FA17" s="75"/>
      <c r="FB17" s="75">
        <v>1.9</v>
      </c>
      <c r="FC17" s="75">
        <v>1.8</v>
      </c>
      <c r="FD17" s="75">
        <v>1</v>
      </c>
      <c r="FE17" s="75">
        <v>1.2</v>
      </c>
      <c r="FF17" s="75">
        <v>2.7</v>
      </c>
      <c r="FG17" s="75">
        <v>11</v>
      </c>
      <c r="FH17" s="75">
        <v>1.4</v>
      </c>
      <c r="FI17" s="75">
        <v>0.9</v>
      </c>
      <c r="FJ17" s="75">
        <v>1</v>
      </c>
      <c r="FK17" s="75">
        <v>1</v>
      </c>
      <c r="FL17" s="75">
        <v>1.2</v>
      </c>
      <c r="FM17" s="75">
        <v>3.1</v>
      </c>
      <c r="FN17" s="75">
        <v>2.4</v>
      </c>
      <c r="FO17" s="75">
        <v>0.9</v>
      </c>
      <c r="FP17" s="75">
        <v>2</v>
      </c>
      <c r="FQ17" s="75"/>
      <c r="FR17" s="75">
        <v>1.9</v>
      </c>
      <c r="FS17" s="75">
        <v>7</v>
      </c>
      <c r="FT17" s="75">
        <v>2.2000000000000002</v>
      </c>
      <c r="FU17" s="75">
        <v>1.7</v>
      </c>
      <c r="FV17" s="75">
        <v>1.1000000000000001</v>
      </c>
      <c r="FW17" s="75">
        <v>1</v>
      </c>
      <c r="FX17" s="75">
        <v>1.3</v>
      </c>
      <c r="FY17" s="75">
        <v>1</v>
      </c>
      <c r="FZ17" s="75">
        <v>1.1000000000000001</v>
      </c>
      <c r="GA17" s="75">
        <v>1</v>
      </c>
      <c r="GB17" s="75">
        <v>10.7</v>
      </c>
      <c r="GC17" s="75">
        <v>1.3</v>
      </c>
      <c r="GD17" s="75">
        <v>1</v>
      </c>
      <c r="GE17" s="75">
        <v>1.3</v>
      </c>
      <c r="GF17" s="75">
        <v>1.3</v>
      </c>
      <c r="GG17" s="75">
        <v>1.6</v>
      </c>
      <c r="GH17" s="75">
        <v>1.5</v>
      </c>
      <c r="GI17" s="75">
        <v>10.5</v>
      </c>
      <c r="GJ17" s="75">
        <v>1.7</v>
      </c>
      <c r="GK17" s="75">
        <v>1.3</v>
      </c>
      <c r="GL17" s="75">
        <v>1.7</v>
      </c>
      <c r="GM17" s="75">
        <v>1.5</v>
      </c>
      <c r="GN17" s="75">
        <v>8.3000000000000007</v>
      </c>
      <c r="GO17" s="75">
        <v>1.7</v>
      </c>
      <c r="GP17" s="75">
        <v>11.6</v>
      </c>
      <c r="GQ17" s="75">
        <v>1</v>
      </c>
      <c r="GR17" s="75">
        <v>1.9</v>
      </c>
      <c r="GS17" s="75">
        <v>1.4</v>
      </c>
      <c r="GT17" s="75"/>
      <c r="GU17" s="75">
        <v>1.8</v>
      </c>
      <c r="GV17" s="75">
        <v>2.2999999999999998</v>
      </c>
      <c r="GW17" s="75">
        <v>3.1</v>
      </c>
      <c r="GX17" s="75">
        <v>1.1000000000000001</v>
      </c>
      <c r="GY17" s="75">
        <v>1</v>
      </c>
      <c r="GZ17" s="75">
        <v>1.2</v>
      </c>
      <c r="HA17" s="75">
        <v>1</v>
      </c>
      <c r="HB17" s="75">
        <v>1.3</v>
      </c>
      <c r="HC17" s="75">
        <v>1.2</v>
      </c>
      <c r="HD17" s="75">
        <v>2.4</v>
      </c>
      <c r="HE17" s="75">
        <v>1</v>
      </c>
      <c r="HF17" s="75">
        <v>2.4</v>
      </c>
      <c r="HG17" s="75">
        <v>1.6</v>
      </c>
      <c r="HH17" s="75">
        <v>1</v>
      </c>
      <c r="HI17" s="75">
        <v>1</v>
      </c>
      <c r="HJ17" s="75">
        <v>1</v>
      </c>
      <c r="HK17" s="75"/>
      <c r="HL17" s="75">
        <v>1.2</v>
      </c>
      <c r="HM17" s="75">
        <v>1</v>
      </c>
      <c r="HN17" s="75">
        <v>1.6</v>
      </c>
      <c r="HO17" s="75">
        <v>1.2</v>
      </c>
      <c r="HP17" s="75">
        <v>1</v>
      </c>
      <c r="HQ17" s="75">
        <v>1.4</v>
      </c>
      <c r="HR17" s="75">
        <v>1</v>
      </c>
      <c r="HS17" s="75">
        <v>1.4</v>
      </c>
      <c r="HT17" s="75">
        <v>1</v>
      </c>
      <c r="HU17" s="75">
        <v>1</v>
      </c>
      <c r="HV17" s="75">
        <v>1.3</v>
      </c>
      <c r="HW17" s="75">
        <v>1</v>
      </c>
      <c r="HX17" s="75">
        <v>1.1000000000000001</v>
      </c>
      <c r="HY17" s="75"/>
      <c r="HZ17" s="75">
        <v>0.7</v>
      </c>
      <c r="IA17" s="75">
        <v>1.3</v>
      </c>
      <c r="IB17" s="75"/>
      <c r="IC17" s="75">
        <v>2.5</v>
      </c>
      <c r="ID17" s="75">
        <v>1.4</v>
      </c>
      <c r="IE17" s="75">
        <v>1.5</v>
      </c>
      <c r="IF17" s="75">
        <v>1.2</v>
      </c>
      <c r="IG17" s="75">
        <v>2</v>
      </c>
      <c r="IH17" s="75">
        <v>1.4</v>
      </c>
      <c r="II17" s="75"/>
      <c r="IJ17" s="75"/>
      <c r="IK17" s="75"/>
      <c r="IL17" s="75">
        <v>1.2</v>
      </c>
      <c r="IM17" s="75">
        <v>1</v>
      </c>
      <c r="IN17" s="75">
        <v>2.5</v>
      </c>
      <c r="IO17" s="75">
        <v>1</v>
      </c>
      <c r="IP17" s="75">
        <v>1</v>
      </c>
      <c r="IQ17" s="75">
        <v>1.3</v>
      </c>
      <c r="IR17" s="75">
        <v>0.7</v>
      </c>
      <c r="IS17" s="75"/>
      <c r="IT17" s="75">
        <v>5.4</v>
      </c>
      <c r="IU17" s="75">
        <v>1</v>
      </c>
      <c r="IV17" s="75"/>
      <c r="IW17" s="75"/>
      <c r="IX17" s="75"/>
      <c r="IY17" s="75"/>
      <c r="IZ17" s="75"/>
      <c r="JA17" s="75"/>
      <c r="JB17" s="75"/>
      <c r="JC17" s="75"/>
      <c r="JD17" s="75"/>
      <c r="JE17" s="75"/>
      <c r="JF17" s="75"/>
      <c r="JG17" s="75"/>
      <c r="JH17" s="75"/>
      <c r="JI17" s="75"/>
      <c r="JJ17" s="75"/>
      <c r="JK17" s="75"/>
      <c r="JL17" s="75"/>
      <c r="JM17" s="75"/>
      <c r="JN17" s="75"/>
      <c r="JO17" s="75"/>
      <c r="JP17" s="75"/>
      <c r="JQ17" s="75"/>
      <c r="JR17" s="75"/>
      <c r="JS17" s="75"/>
      <c r="JT17" s="75"/>
      <c r="JU17" s="75"/>
      <c r="JV17" s="75"/>
      <c r="JW17" s="75"/>
      <c r="JX17" s="75"/>
      <c r="JY17" s="75"/>
      <c r="JZ17" s="75"/>
      <c r="KA17" s="75"/>
      <c r="KB17" s="75"/>
      <c r="KC17" s="75"/>
      <c r="KD17" s="75"/>
      <c r="KE17" s="75"/>
      <c r="KF17" s="75"/>
      <c r="KG17" s="75"/>
      <c r="KH17" s="75"/>
      <c r="KI17" s="75"/>
      <c r="KJ17" s="75"/>
      <c r="KK17" s="75"/>
      <c r="KL17" s="75"/>
      <c r="KM17" s="75"/>
      <c r="KN17" s="75"/>
      <c r="KO17" s="75"/>
      <c r="KP17" s="75"/>
      <c r="KQ17" s="75"/>
      <c r="KR17" s="75"/>
      <c r="KS17" s="75"/>
      <c r="KT17" s="75"/>
      <c r="KU17" s="75"/>
      <c r="KV17" s="75"/>
      <c r="KW17" s="75"/>
      <c r="KX17" s="75"/>
      <c r="KY17" s="75"/>
      <c r="KZ17" s="75"/>
      <c r="LA17" s="75"/>
      <c r="LB17" s="75"/>
      <c r="LC17" s="75"/>
      <c r="LD17" s="75"/>
      <c r="LE17" s="75"/>
      <c r="LF17" s="75"/>
      <c r="LG17" s="75"/>
      <c r="LH17" s="75"/>
      <c r="LI17" s="75"/>
      <c r="LJ17" s="75"/>
      <c r="LK17" s="75"/>
      <c r="LL17" s="75"/>
      <c r="LM17" s="75"/>
      <c r="LN17" s="75"/>
      <c r="LO17" s="75"/>
      <c r="LP17" s="75"/>
      <c r="LQ17" s="75"/>
      <c r="LR17" s="75"/>
      <c r="LS17" s="75"/>
      <c r="LT17" s="75"/>
      <c r="LU17" s="75"/>
      <c r="LV17" s="75"/>
      <c r="LW17" s="75"/>
      <c r="LX17" s="75"/>
      <c r="LY17" s="75"/>
      <c r="LZ17" s="75"/>
      <c r="MA17" s="75"/>
      <c r="MB17" s="75"/>
      <c r="MC17" s="75"/>
      <c r="MD17" s="75"/>
      <c r="ME17" s="75"/>
      <c r="MF17" s="75"/>
      <c r="MG17" s="75"/>
      <c r="MH17" s="75"/>
      <c r="MI17" s="75"/>
      <c r="MJ17" s="75"/>
      <c r="MK17" s="75"/>
      <c r="ML17" s="75"/>
      <c r="MM17" s="75"/>
      <c r="MN17" s="75"/>
      <c r="MO17" s="75"/>
      <c r="MP17" s="75"/>
      <c r="MQ17" s="75"/>
      <c r="MR17" s="75"/>
      <c r="MS17" s="75"/>
      <c r="MT17" s="75"/>
      <c r="MU17" s="75"/>
      <c r="MV17" s="75"/>
      <c r="MW17" s="75"/>
      <c r="MX17" s="75"/>
      <c r="MY17" s="75"/>
      <c r="MZ17" s="75"/>
      <c r="NA17" s="75"/>
      <c r="NB17" s="75"/>
      <c r="NC17" s="75"/>
      <c r="ND17" s="75"/>
      <c r="NE17" s="75"/>
      <c r="NF17" s="75"/>
      <c r="NG17" s="75"/>
      <c r="NH17" s="75"/>
      <c r="NI17" s="75"/>
      <c r="NJ17" s="75"/>
      <c r="NK17" s="75"/>
      <c r="NL17" s="75"/>
      <c r="NM17" s="75"/>
      <c r="NN17" s="75">
        <f t="shared" si="95"/>
        <v>67.299999999999983</v>
      </c>
      <c r="NO17" s="75">
        <f t="shared" si="96"/>
        <v>77.2</v>
      </c>
      <c r="NP17" s="75">
        <f t="shared" si="97"/>
        <v>66.299999999999983</v>
      </c>
      <c r="NQ17" s="75">
        <f t="shared" si="98"/>
        <v>66.8</v>
      </c>
      <c r="NR17" s="75">
        <f t="shared" si="99"/>
        <v>87.9</v>
      </c>
      <c r="NS17" s="75">
        <f t="shared" si="100"/>
        <v>65.399999999999991</v>
      </c>
      <c r="NT17" s="75">
        <f t="shared" si="101"/>
        <v>59.500000000000007</v>
      </c>
      <c r="NU17" s="75">
        <f t="shared" si="102"/>
        <v>36.299999999999997</v>
      </c>
      <c r="NV17" s="75">
        <f t="shared" si="103"/>
        <v>0</v>
      </c>
      <c r="NW17" s="75">
        <f t="shared" si="104"/>
        <v>0</v>
      </c>
      <c r="NX17" s="75">
        <f t="shared" si="105"/>
        <v>0</v>
      </c>
      <c r="NY17" s="75">
        <f t="shared" si="106"/>
        <v>0</v>
      </c>
      <c r="NZ17" s="75">
        <f t="shared" si="107"/>
        <v>456.59999999999985</v>
      </c>
      <c r="OA17" s="2"/>
      <c r="OB17" s="82"/>
    </row>
    <row r="18" spans="1:393" s="3" customFormat="1" x14ac:dyDescent="0.3">
      <c r="A18" s="51" t="s">
        <v>280</v>
      </c>
      <c r="B18" s="1" t="s">
        <v>217</v>
      </c>
      <c r="C18" s="1" t="s">
        <v>218</v>
      </c>
      <c r="D18" s="1" t="s">
        <v>7</v>
      </c>
      <c r="E18" s="73">
        <f>SUM(M18:NM18)</f>
        <v>139.10000000000002</v>
      </c>
      <c r="F18" s="73"/>
      <c r="G18" s="73"/>
      <c r="H18" s="73"/>
      <c r="I18" s="74">
        <f>+EM18+EP18+EW18+FP18+GG18+GI18+GJ18+GL18+GM18+GN18+GO18+GS18+HE18+HJ18+HL18</f>
        <v>39.9</v>
      </c>
      <c r="J18" s="74">
        <f>+EI18+EJ18+EY18+FR18+GP18+HA18+HK18+HN18</f>
        <v>56.500000000000007</v>
      </c>
      <c r="K18" s="74">
        <f>+EK18+FF18</f>
        <v>42.7</v>
      </c>
      <c r="L18" s="77">
        <f>+E18-I18-J18-K18</f>
        <v>0</v>
      </c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75"/>
      <c r="DB18" s="75"/>
      <c r="DC18" s="75"/>
      <c r="DD18" s="75"/>
      <c r="DE18" s="75"/>
      <c r="DF18" s="75"/>
      <c r="DG18" s="75"/>
      <c r="DH18" s="75"/>
      <c r="DI18" s="75"/>
      <c r="DJ18" s="75"/>
      <c r="DK18" s="75"/>
      <c r="DL18" s="75"/>
      <c r="DM18" s="75"/>
      <c r="DN18" s="75"/>
      <c r="DO18" s="75"/>
      <c r="DP18" s="75"/>
      <c r="DQ18" s="75"/>
      <c r="DR18" s="75"/>
      <c r="DS18" s="75"/>
      <c r="DT18" s="75"/>
      <c r="DU18" s="75"/>
      <c r="DV18" s="75"/>
      <c r="DW18" s="75"/>
      <c r="DX18" s="75"/>
      <c r="DY18" s="75"/>
      <c r="DZ18" s="75"/>
      <c r="EA18" s="75"/>
      <c r="EB18" s="75"/>
      <c r="EC18" s="75"/>
      <c r="ED18" s="75"/>
      <c r="EE18" s="75"/>
      <c r="EF18" s="75"/>
      <c r="EG18" s="75"/>
      <c r="EH18" s="75"/>
      <c r="EI18" s="75">
        <v>9.1999999999999993</v>
      </c>
      <c r="EJ18" s="75">
        <v>7.4</v>
      </c>
      <c r="EK18" s="75">
        <v>26.7</v>
      </c>
      <c r="EL18" s="75"/>
      <c r="EM18" s="75">
        <v>2.4</v>
      </c>
      <c r="EN18" s="75"/>
      <c r="EO18" s="75"/>
      <c r="EP18" s="75">
        <v>1.6</v>
      </c>
      <c r="EQ18" s="75"/>
      <c r="ER18" s="75"/>
      <c r="ES18" s="75"/>
      <c r="ET18" s="75"/>
      <c r="EU18" s="75"/>
      <c r="EV18" s="75"/>
      <c r="EW18" s="75">
        <v>3.7</v>
      </c>
      <c r="EX18" s="75"/>
      <c r="EY18" s="75">
        <v>6</v>
      </c>
      <c r="EZ18" s="75"/>
      <c r="FA18" s="75"/>
      <c r="FB18" s="75"/>
      <c r="FC18" s="75"/>
      <c r="FD18" s="75"/>
      <c r="FE18" s="75"/>
      <c r="FF18" s="75">
        <v>16</v>
      </c>
      <c r="FG18" s="75"/>
      <c r="FH18" s="75"/>
      <c r="FI18" s="75"/>
      <c r="FJ18" s="75"/>
      <c r="FK18" s="75"/>
      <c r="FL18" s="75"/>
      <c r="FM18" s="75"/>
      <c r="FN18" s="75"/>
      <c r="FO18" s="75"/>
      <c r="FP18" s="75">
        <v>2.2000000000000002</v>
      </c>
      <c r="FQ18" s="75"/>
      <c r="FR18" s="75">
        <v>5.5</v>
      </c>
      <c r="FS18" s="75"/>
      <c r="FT18" s="75"/>
      <c r="FU18" s="75"/>
      <c r="FV18" s="75"/>
      <c r="FW18" s="75"/>
      <c r="FX18" s="75"/>
      <c r="FY18" s="75"/>
      <c r="FZ18" s="75"/>
      <c r="GA18" s="75"/>
      <c r="GB18" s="75"/>
      <c r="GC18" s="75"/>
      <c r="GD18" s="75"/>
      <c r="GE18" s="75"/>
      <c r="GF18" s="75"/>
      <c r="GG18" s="75">
        <v>4.2</v>
      </c>
      <c r="GH18" s="75"/>
      <c r="GI18" s="75">
        <v>3.4</v>
      </c>
      <c r="GJ18" s="75">
        <v>4.3</v>
      </c>
      <c r="GK18" s="75"/>
      <c r="GL18" s="75">
        <v>1.5</v>
      </c>
      <c r="GM18" s="75">
        <v>2</v>
      </c>
      <c r="GN18" s="75">
        <v>4.5</v>
      </c>
      <c r="GO18" s="75">
        <v>1.5</v>
      </c>
      <c r="GP18" s="75">
        <v>6.7</v>
      </c>
      <c r="GQ18" s="75"/>
      <c r="GR18" s="75"/>
      <c r="GS18" s="75">
        <v>1.2</v>
      </c>
      <c r="GT18" s="75"/>
      <c r="GU18" s="75"/>
      <c r="GV18" s="75"/>
      <c r="GW18" s="75"/>
      <c r="GX18" s="75"/>
      <c r="GY18" s="75"/>
      <c r="GZ18" s="75"/>
      <c r="HA18" s="75">
        <v>7.9</v>
      </c>
      <c r="HB18" s="75"/>
      <c r="HC18" s="75"/>
      <c r="HD18" s="75"/>
      <c r="HE18" s="75">
        <v>2.5</v>
      </c>
      <c r="HF18" s="75"/>
      <c r="HG18" s="75"/>
      <c r="HH18" s="75"/>
      <c r="HI18" s="75"/>
      <c r="HJ18" s="75">
        <v>2</v>
      </c>
      <c r="HK18" s="75">
        <v>6.1</v>
      </c>
      <c r="HL18" s="75">
        <v>2.9</v>
      </c>
      <c r="HM18" s="75"/>
      <c r="HN18" s="75">
        <v>7.7</v>
      </c>
      <c r="HO18" s="75"/>
      <c r="HP18" s="75"/>
      <c r="HQ18" s="75"/>
      <c r="HR18" s="75"/>
      <c r="HS18" s="75"/>
      <c r="HT18" s="75"/>
      <c r="HU18" s="75"/>
      <c r="HV18" s="75"/>
      <c r="HW18" s="75"/>
      <c r="HX18" s="75"/>
      <c r="HY18" s="75"/>
      <c r="HZ18" s="75"/>
      <c r="IA18" s="75"/>
      <c r="IB18" s="75"/>
      <c r="IC18" s="75"/>
      <c r="ID18" s="75"/>
      <c r="IE18" s="75"/>
      <c r="IF18" s="75"/>
      <c r="IG18" s="75"/>
      <c r="IH18" s="75"/>
      <c r="II18" s="75"/>
      <c r="IJ18" s="75"/>
      <c r="IK18" s="75"/>
      <c r="IL18" s="75"/>
      <c r="IM18" s="75"/>
      <c r="IN18" s="75"/>
      <c r="IO18" s="75"/>
      <c r="IP18" s="75"/>
      <c r="IQ18" s="75"/>
      <c r="IR18" s="75"/>
      <c r="IS18" s="75"/>
      <c r="IT18" s="75"/>
      <c r="IU18" s="75"/>
      <c r="IV18" s="75"/>
      <c r="IW18" s="75"/>
      <c r="IX18" s="75"/>
      <c r="IY18" s="75"/>
      <c r="IZ18" s="75"/>
      <c r="JA18" s="75"/>
      <c r="JB18" s="75"/>
      <c r="JC18" s="75"/>
      <c r="JD18" s="75"/>
      <c r="JE18" s="75"/>
      <c r="JF18" s="75"/>
      <c r="JG18" s="75"/>
      <c r="JH18" s="75"/>
      <c r="JI18" s="75"/>
      <c r="JJ18" s="75"/>
      <c r="JK18" s="75"/>
      <c r="JL18" s="75"/>
      <c r="JM18" s="75"/>
      <c r="JN18" s="75"/>
      <c r="JO18" s="75"/>
      <c r="JP18" s="75"/>
      <c r="JQ18" s="75"/>
      <c r="JR18" s="75"/>
      <c r="JS18" s="75"/>
      <c r="JT18" s="75"/>
      <c r="JU18" s="75"/>
      <c r="JV18" s="75"/>
      <c r="JW18" s="75"/>
      <c r="JX18" s="75"/>
      <c r="JY18" s="75"/>
      <c r="JZ18" s="75"/>
      <c r="KA18" s="75"/>
      <c r="KB18" s="75"/>
      <c r="KC18" s="75"/>
      <c r="KD18" s="75"/>
      <c r="KE18" s="75"/>
      <c r="KF18" s="75"/>
      <c r="KG18" s="75"/>
      <c r="KH18" s="75"/>
      <c r="KI18" s="75"/>
      <c r="KJ18" s="75"/>
      <c r="KK18" s="75"/>
      <c r="KL18" s="75"/>
      <c r="KM18" s="75"/>
      <c r="KN18" s="75"/>
      <c r="KO18" s="75"/>
      <c r="KP18" s="75"/>
      <c r="KQ18" s="75"/>
      <c r="KR18" s="75"/>
      <c r="KS18" s="75"/>
      <c r="KT18" s="75"/>
      <c r="KU18" s="75"/>
      <c r="KV18" s="75"/>
      <c r="KW18" s="75"/>
      <c r="KX18" s="75"/>
      <c r="KY18" s="75"/>
      <c r="KZ18" s="75"/>
      <c r="LA18" s="75"/>
      <c r="LB18" s="75"/>
      <c r="LC18" s="75"/>
      <c r="LD18" s="75"/>
      <c r="LE18" s="75"/>
      <c r="LF18" s="75"/>
      <c r="LG18" s="75"/>
      <c r="LH18" s="75"/>
      <c r="LI18" s="75"/>
      <c r="LJ18" s="75"/>
      <c r="LK18" s="75"/>
      <c r="LL18" s="75"/>
      <c r="LM18" s="75"/>
      <c r="LN18" s="75"/>
      <c r="LO18" s="75"/>
      <c r="LP18" s="75"/>
      <c r="LQ18" s="75"/>
      <c r="LR18" s="75"/>
      <c r="LS18" s="75"/>
      <c r="LT18" s="75"/>
      <c r="LU18" s="75"/>
      <c r="LV18" s="75"/>
      <c r="LW18" s="75"/>
      <c r="LX18" s="75"/>
      <c r="LY18" s="75"/>
      <c r="LZ18" s="75"/>
      <c r="MA18" s="75"/>
      <c r="MB18" s="75"/>
      <c r="MC18" s="75"/>
      <c r="MD18" s="75"/>
      <c r="ME18" s="75"/>
      <c r="MF18" s="75"/>
      <c r="MG18" s="75"/>
      <c r="MH18" s="75"/>
      <c r="MI18" s="75"/>
      <c r="MJ18" s="75"/>
      <c r="MK18" s="75"/>
      <c r="ML18" s="75"/>
      <c r="MM18" s="75"/>
      <c r="MN18" s="75"/>
      <c r="MO18" s="75"/>
      <c r="MP18" s="75"/>
      <c r="MQ18" s="75"/>
      <c r="MR18" s="75"/>
      <c r="MS18" s="75"/>
      <c r="MT18" s="75"/>
      <c r="MU18" s="75"/>
      <c r="MV18" s="75"/>
      <c r="MW18" s="75"/>
      <c r="MX18" s="75"/>
      <c r="MY18" s="75"/>
      <c r="MZ18" s="75"/>
      <c r="NA18" s="75"/>
      <c r="NB18" s="75"/>
      <c r="NC18" s="75"/>
      <c r="ND18" s="75"/>
      <c r="NE18" s="75"/>
      <c r="NF18" s="75"/>
      <c r="NG18" s="75"/>
      <c r="NH18" s="75"/>
      <c r="NI18" s="75"/>
      <c r="NJ18" s="75"/>
      <c r="NK18" s="75"/>
      <c r="NL18" s="75"/>
      <c r="NM18" s="75"/>
      <c r="NN18" s="75">
        <f t="shared" si="95"/>
        <v>0</v>
      </c>
      <c r="NO18" s="75">
        <f t="shared" si="96"/>
        <v>0</v>
      </c>
      <c r="NP18" s="75">
        <f t="shared" si="97"/>
        <v>0</v>
      </c>
      <c r="NQ18" s="75">
        <f t="shared" si="98"/>
        <v>0</v>
      </c>
      <c r="NR18" s="75">
        <f t="shared" si="99"/>
        <v>73</v>
      </c>
      <c r="NS18" s="75">
        <f t="shared" si="100"/>
        <v>19.600000000000001</v>
      </c>
      <c r="NT18" s="75">
        <f t="shared" si="101"/>
        <v>46.5</v>
      </c>
      <c r="NU18" s="75">
        <f t="shared" si="102"/>
        <v>0</v>
      </c>
      <c r="NV18" s="75">
        <f t="shared" si="103"/>
        <v>0</v>
      </c>
      <c r="NW18" s="75">
        <f t="shared" si="104"/>
        <v>0</v>
      </c>
      <c r="NX18" s="75">
        <f t="shared" si="105"/>
        <v>0</v>
      </c>
      <c r="NY18" s="75">
        <f t="shared" si="106"/>
        <v>0</v>
      </c>
      <c r="NZ18" s="75">
        <f t="shared" si="107"/>
        <v>139.10000000000002</v>
      </c>
      <c r="OA18" s="2"/>
      <c r="OB18" s="82"/>
    </row>
    <row r="19" spans="1:393" s="3" customFormat="1" x14ac:dyDescent="0.3">
      <c r="A19" s="51" t="s">
        <v>262</v>
      </c>
      <c r="B19" s="1" t="s">
        <v>267</v>
      </c>
      <c r="C19" s="1" t="s">
        <v>268</v>
      </c>
      <c r="D19" s="1" t="s">
        <v>7</v>
      </c>
      <c r="E19" s="73">
        <f>SUM(M19:NM19)</f>
        <v>209.50000000000003</v>
      </c>
      <c r="F19" s="73"/>
      <c r="G19" s="73"/>
      <c r="H19" s="73"/>
      <c r="I19" s="74">
        <f>+M19+O19+P19+S19+T19+W19+X19+Y19+AB19+AC19+AF19+AH19+AI19+AJ19+AK19+AM19+AP19+BC19+BD19+BH19+BI19+BJ19+BK19+BL19+BQ19+BT19+BV19+CK19+CL19+CM19+CP19+CS19</f>
        <v>107.2</v>
      </c>
      <c r="J19" s="74">
        <f>+Z19+AA19+AD19+AO19+AT19+AU19+BA19+BG19+BU19+BX19</f>
        <v>66.900000000000006</v>
      </c>
      <c r="K19" s="74">
        <f>+AQ19+BZ19+CN19</f>
        <v>35.4</v>
      </c>
      <c r="L19" s="77">
        <f>+E19-I19-J19-K19</f>
        <v>0</v>
      </c>
      <c r="M19" s="75">
        <v>4</v>
      </c>
      <c r="N19" s="75"/>
      <c r="O19" s="75">
        <v>4.5</v>
      </c>
      <c r="P19" s="75">
        <v>5</v>
      </c>
      <c r="Q19" s="75"/>
      <c r="R19" s="75"/>
      <c r="S19" s="75">
        <v>4</v>
      </c>
      <c r="T19" s="75">
        <v>2.2999999999999998</v>
      </c>
      <c r="U19" s="75"/>
      <c r="V19" s="75"/>
      <c r="W19" s="75">
        <v>4</v>
      </c>
      <c r="X19" s="75">
        <v>2.2999999999999998</v>
      </c>
      <c r="Y19" s="75">
        <v>4.5</v>
      </c>
      <c r="Z19" s="75">
        <v>6.8</v>
      </c>
      <c r="AA19" s="75">
        <v>5.2</v>
      </c>
      <c r="AB19" s="75">
        <v>4</v>
      </c>
      <c r="AC19" s="75">
        <v>4</v>
      </c>
      <c r="AD19" s="75">
        <v>6.9</v>
      </c>
      <c r="AE19" s="75"/>
      <c r="AF19" s="75">
        <v>2</v>
      </c>
      <c r="AG19" s="75"/>
      <c r="AH19" s="75">
        <v>2</v>
      </c>
      <c r="AI19" s="75">
        <v>4</v>
      </c>
      <c r="AJ19" s="75">
        <v>2</v>
      </c>
      <c r="AK19" s="75">
        <v>3</v>
      </c>
      <c r="AL19" s="75"/>
      <c r="AM19" s="75">
        <v>4.2</v>
      </c>
      <c r="AN19" s="75"/>
      <c r="AO19" s="75">
        <v>6.8</v>
      </c>
      <c r="AP19" s="75">
        <v>2</v>
      </c>
      <c r="AQ19" s="75">
        <v>12</v>
      </c>
      <c r="AR19" s="75"/>
      <c r="AS19" s="75"/>
      <c r="AT19" s="75">
        <v>5.2</v>
      </c>
      <c r="AU19" s="75">
        <v>9.6</v>
      </c>
      <c r="AV19" s="75"/>
      <c r="AW19" s="75"/>
      <c r="AX19" s="75"/>
      <c r="AY19" s="75"/>
      <c r="AZ19" s="75"/>
      <c r="BA19" s="75">
        <v>6.5</v>
      </c>
      <c r="BB19" s="75"/>
      <c r="BC19" s="75">
        <v>4.0999999999999996</v>
      </c>
      <c r="BD19" s="75">
        <v>2</v>
      </c>
      <c r="BE19" s="75"/>
      <c r="BF19" s="75"/>
      <c r="BG19" s="75">
        <v>5.4</v>
      </c>
      <c r="BH19" s="75">
        <v>4</v>
      </c>
      <c r="BI19" s="75">
        <v>3</v>
      </c>
      <c r="BJ19" s="75">
        <v>4.8</v>
      </c>
      <c r="BK19" s="75">
        <v>4.8</v>
      </c>
      <c r="BL19" s="75">
        <v>3</v>
      </c>
      <c r="BM19" s="75"/>
      <c r="BN19" s="75"/>
      <c r="BO19" s="75"/>
      <c r="BP19" s="75"/>
      <c r="BQ19" s="75">
        <v>2</v>
      </c>
      <c r="BR19" s="75"/>
      <c r="BS19" s="75"/>
      <c r="BT19" s="75">
        <v>4.8</v>
      </c>
      <c r="BU19" s="75">
        <v>7</v>
      </c>
      <c r="BV19" s="75">
        <v>1.5</v>
      </c>
      <c r="BW19" s="75"/>
      <c r="BX19" s="75">
        <v>7.5</v>
      </c>
      <c r="BY19" s="75"/>
      <c r="BZ19" s="75">
        <v>11.4</v>
      </c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>
        <v>4</v>
      </c>
      <c r="CL19" s="75">
        <v>3</v>
      </c>
      <c r="CM19" s="75">
        <v>3</v>
      </c>
      <c r="CN19" s="75">
        <v>12</v>
      </c>
      <c r="CO19" s="75"/>
      <c r="CP19" s="75">
        <v>2.4</v>
      </c>
      <c r="CQ19" s="75"/>
      <c r="CR19" s="75"/>
      <c r="CS19" s="75">
        <v>3</v>
      </c>
      <c r="CT19" s="75"/>
      <c r="CU19" s="75"/>
      <c r="CV19" s="75"/>
      <c r="CW19" s="75"/>
      <c r="CX19" s="75"/>
      <c r="CY19" s="75"/>
      <c r="CZ19" s="75"/>
      <c r="DA19" s="75"/>
      <c r="DB19" s="75"/>
      <c r="DC19" s="75"/>
      <c r="DD19" s="75"/>
      <c r="DE19" s="75"/>
      <c r="DF19" s="75"/>
      <c r="DG19" s="75"/>
      <c r="DH19" s="75"/>
      <c r="DI19" s="75"/>
      <c r="DJ19" s="75"/>
      <c r="DK19" s="75"/>
      <c r="DL19" s="75"/>
      <c r="DM19" s="75"/>
      <c r="DN19" s="75"/>
      <c r="DO19" s="75"/>
      <c r="DP19" s="75"/>
      <c r="DQ19" s="75"/>
      <c r="DR19" s="75"/>
      <c r="DS19" s="75"/>
      <c r="DT19" s="75"/>
      <c r="DU19" s="75"/>
      <c r="DV19" s="75"/>
      <c r="DW19" s="75"/>
      <c r="DX19" s="75"/>
      <c r="DY19" s="75"/>
      <c r="DZ19" s="75"/>
      <c r="EA19" s="75"/>
      <c r="EB19" s="75"/>
      <c r="EC19" s="75"/>
      <c r="ED19" s="75"/>
      <c r="EE19" s="75"/>
      <c r="EF19" s="75"/>
      <c r="EG19" s="75"/>
      <c r="EH19" s="75"/>
      <c r="EI19" s="75"/>
      <c r="EJ19" s="75"/>
      <c r="EK19" s="75"/>
      <c r="EL19" s="75"/>
      <c r="EM19" s="75"/>
      <c r="EN19" s="75"/>
      <c r="EO19" s="75"/>
      <c r="EP19" s="75"/>
      <c r="EQ19" s="75"/>
      <c r="ER19" s="75"/>
      <c r="ES19" s="75"/>
      <c r="ET19" s="75"/>
      <c r="EU19" s="75"/>
      <c r="EV19" s="75"/>
      <c r="EW19" s="75"/>
      <c r="EX19" s="75"/>
      <c r="EY19" s="75"/>
      <c r="EZ19" s="75"/>
      <c r="FA19" s="75"/>
      <c r="FB19" s="75"/>
      <c r="FC19" s="75"/>
      <c r="FD19" s="75"/>
      <c r="FE19" s="75"/>
      <c r="FF19" s="75"/>
      <c r="FG19" s="75"/>
      <c r="FH19" s="75"/>
      <c r="FI19" s="75"/>
      <c r="FJ19" s="75"/>
      <c r="FK19" s="75"/>
      <c r="FL19" s="75"/>
      <c r="FM19" s="75"/>
      <c r="FN19" s="75"/>
      <c r="FO19" s="75"/>
      <c r="FP19" s="75"/>
      <c r="FQ19" s="75"/>
      <c r="FR19" s="75"/>
      <c r="FS19" s="75"/>
      <c r="FT19" s="75"/>
      <c r="FU19" s="75"/>
      <c r="FV19" s="75"/>
      <c r="FW19" s="75"/>
      <c r="FX19" s="75"/>
      <c r="FY19" s="75"/>
      <c r="FZ19" s="75"/>
      <c r="GA19" s="75"/>
      <c r="GB19" s="75"/>
      <c r="GC19" s="75"/>
      <c r="GD19" s="75"/>
      <c r="GE19" s="75"/>
      <c r="GF19" s="75"/>
      <c r="GG19" s="75"/>
      <c r="GH19" s="75"/>
      <c r="GI19" s="75"/>
      <c r="GJ19" s="75"/>
      <c r="GK19" s="75"/>
      <c r="GL19" s="75"/>
      <c r="GM19" s="75"/>
      <c r="GN19" s="75"/>
      <c r="GO19" s="75"/>
      <c r="GP19" s="75"/>
      <c r="GQ19" s="75"/>
      <c r="GR19" s="75"/>
      <c r="GS19" s="75"/>
      <c r="GT19" s="75"/>
      <c r="GU19" s="75"/>
      <c r="GV19" s="75"/>
      <c r="GW19" s="75"/>
      <c r="GX19" s="75"/>
      <c r="GY19" s="75"/>
      <c r="GZ19" s="75"/>
      <c r="HA19" s="75"/>
      <c r="HB19" s="75"/>
      <c r="HC19" s="75"/>
      <c r="HD19" s="75"/>
      <c r="HE19" s="75"/>
      <c r="HF19" s="75"/>
      <c r="HG19" s="75"/>
      <c r="HH19" s="75"/>
      <c r="HI19" s="75"/>
      <c r="HJ19" s="75"/>
      <c r="HK19" s="75"/>
      <c r="HL19" s="75"/>
      <c r="HM19" s="75"/>
      <c r="HN19" s="75"/>
      <c r="HO19" s="75"/>
      <c r="HP19" s="75"/>
      <c r="HQ19" s="75"/>
      <c r="HR19" s="75"/>
      <c r="HS19" s="75"/>
      <c r="HT19" s="75"/>
      <c r="HU19" s="75"/>
      <c r="HV19" s="75"/>
      <c r="HW19" s="75"/>
      <c r="HX19" s="75"/>
      <c r="HY19" s="75"/>
      <c r="HZ19" s="75"/>
      <c r="IA19" s="75"/>
      <c r="IB19" s="75"/>
      <c r="IC19" s="75"/>
      <c r="ID19" s="75"/>
      <c r="IE19" s="75"/>
      <c r="IF19" s="75"/>
      <c r="IG19" s="75"/>
      <c r="IH19" s="75"/>
      <c r="II19" s="75"/>
      <c r="IJ19" s="75"/>
      <c r="IK19" s="75"/>
      <c r="IL19" s="75"/>
      <c r="IM19" s="75"/>
      <c r="IN19" s="75"/>
      <c r="IO19" s="75"/>
      <c r="IP19" s="75"/>
      <c r="IQ19" s="75"/>
      <c r="IR19" s="75"/>
      <c r="IS19" s="75"/>
      <c r="IT19" s="75"/>
      <c r="IU19" s="75"/>
      <c r="IV19" s="75"/>
      <c r="IW19" s="75"/>
      <c r="IX19" s="75"/>
      <c r="IY19" s="75"/>
      <c r="IZ19" s="75"/>
      <c r="JA19" s="75"/>
      <c r="JB19" s="75"/>
      <c r="JC19" s="75"/>
      <c r="JD19" s="75"/>
      <c r="JE19" s="75"/>
      <c r="JF19" s="75"/>
      <c r="JG19" s="75"/>
      <c r="JH19" s="75"/>
      <c r="JI19" s="75"/>
      <c r="JJ19" s="75"/>
      <c r="JK19" s="75"/>
      <c r="JL19" s="75"/>
      <c r="JM19" s="75"/>
      <c r="JN19" s="75"/>
      <c r="JO19" s="75"/>
      <c r="JP19" s="75"/>
      <c r="JQ19" s="75"/>
      <c r="JR19" s="75"/>
      <c r="JS19" s="75"/>
      <c r="JT19" s="75"/>
      <c r="JU19" s="75"/>
      <c r="JV19" s="75"/>
      <c r="JW19" s="75"/>
      <c r="JX19" s="75"/>
      <c r="JY19" s="75"/>
      <c r="JZ19" s="75"/>
      <c r="KA19" s="75"/>
      <c r="KB19" s="75"/>
      <c r="KC19" s="75"/>
      <c r="KD19" s="75"/>
      <c r="KE19" s="75"/>
      <c r="KF19" s="75"/>
      <c r="KG19" s="75"/>
      <c r="KH19" s="75"/>
      <c r="KI19" s="75"/>
      <c r="KJ19" s="75"/>
      <c r="KK19" s="75"/>
      <c r="KL19" s="75"/>
      <c r="KM19" s="75"/>
      <c r="KN19" s="75"/>
      <c r="KO19" s="75"/>
      <c r="KP19" s="75"/>
      <c r="KQ19" s="75"/>
      <c r="KR19" s="75"/>
      <c r="KS19" s="75"/>
      <c r="KT19" s="75"/>
      <c r="KU19" s="75"/>
      <c r="KV19" s="75"/>
      <c r="KW19" s="75"/>
      <c r="KX19" s="75"/>
      <c r="KY19" s="75"/>
      <c r="KZ19" s="75"/>
      <c r="LA19" s="75"/>
      <c r="LB19" s="75"/>
      <c r="LC19" s="75"/>
      <c r="LD19" s="75"/>
      <c r="LE19" s="75"/>
      <c r="LF19" s="75"/>
      <c r="LG19" s="75"/>
      <c r="LH19" s="75"/>
      <c r="LI19" s="75"/>
      <c r="LJ19" s="75"/>
      <c r="LK19" s="75"/>
      <c r="LL19" s="75"/>
      <c r="LM19" s="75"/>
      <c r="LN19" s="75"/>
      <c r="LO19" s="75"/>
      <c r="LP19" s="75"/>
      <c r="LQ19" s="75"/>
      <c r="LR19" s="75"/>
      <c r="LS19" s="75"/>
      <c r="LT19" s="75"/>
      <c r="LU19" s="75"/>
      <c r="LV19" s="75"/>
      <c r="LW19" s="75"/>
      <c r="LX19" s="75"/>
      <c r="LY19" s="75"/>
      <c r="LZ19" s="75"/>
      <c r="MA19" s="75"/>
      <c r="MB19" s="75"/>
      <c r="MC19" s="75"/>
      <c r="MD19" s="75"/>
      <c r="ME19" s="75"/>
      <c r="MF19" s="75"/>
      <c r="MG19" s="75"/>
      <c r="MH19" s="75"/>
      <c r="MI19" s="75"/>
      <c r="MJ19" s="75"/>
      <c r="MK19" s="75"/>
      <c r="ML19" s="75"/>
      <c r="MM19" s="75"/>
      <c r="MN19" s="75"/>
      <c r="MO19" s="75"/>
      <c r="MP19" s="75"/>
      <c r="MQ19" s="75"/>
      <c r="MR19" s="75"/>
      <c r="MS19" s="75"/>
      <c r="MT19" s="75"/>
      <c r="MU19" s="75"/>
      <c r="MV19" s="75"/>
      <c r="MW19" s="75"/>
      <c r="MX19" s="75"/>
      <c r="MY19" s="75"/>
      <c r="MZ19" s="75"/>
      <c r="NA19" s="75"/>
      <c r="NB19" s="75"/>
      <c r="NC19" s="75"/>
      <c r="ND19" s="75"/>
      <c r="NE19" s="75"/>
      <c r="NF19" s="75"/>
      <c r="NG19" s="75"/>
      <c r="NH19" s="75"/>
      <c r="NI19" s="75"/>
      <c r="NJ19" s="75"/>
      <c r="NK19" s="75"/>
      <c r="NL19" s="75"/>
      <c r="NM19" s="75"/>
      <c r="NN19" s="75">
        <f t="shared" si="95"/>
        <v>95.5</v>
      </c>
      <c r="NO19" s="75">
        <f t="shared" si="96"/>
        <v>54.399999999999991</v>
      </c>
      <c r="NP19" s="75">
        <f t="shared" si="97"/>
        <v>59.6</v>
      </c>
      <c r="NQ19" s="75">
        <f t="shared" si="98"/>
        <v>0</v>
      </c>
      <c r="NR19" s="75">
        <f t="shared" si="99"/>
        <v>0</v>
      </c>
      <c r="NS19" s="75">
        <f t="shared" si="100"/>
        <v>0</v>
      </c>
      <c r="NT19" s="75">
        <f t="shared" si="101"/>
        <v>0</v>
      </c>
      <c r="NU19" s="75">
        <f t="shared" si="102"/>
        <v>0</v>
      </c>
      <c r="NV19" s="75">
        <f t="shared" si="103"/>
        <v>0</v>
      </c>
      <c r="NW19" s="75">
        <f t="shared" si="104"/>
        <v>0</v>
      </c>
      <c r="NX19" s="75">
        <f t="shared" si="105"/>
        <v>0</v>
      </c>
      <c r="NY19" s="75">
        <f t="shared" si="106"/>
        <v>0</v>
      </c>
      <c r="NZ19" s="75">
        <f t="shared" si="107"/>
        <v>149.89999999999998</v>
      </c>
      <c r="OA19" s="2"/>
      <c r="OB19" s="82"/>
    </row>
    <row r="20" spans="1:393" s="3" customFormat="1" x14ac:dyDescent="0.3">
      <c r="A20" s="51" t="s">
        <v>77</v>
      </c>
      <c r="B20" s="1" t="s">
        <v>8</v>
      </c>
      <c r="C20" s="1" t="s">
        <v>78</v>
      </c>
      <c r="D20" s="1" t="s">
        <v>7</v>
      </c>
      <c r="E20" s="73">
        <f>SUM(M20:NM20)</f>
        <v>1638.2999999999986</v>
      </c>
      <c r="F20" s="73"/>
      <c r="G20" s="73"/>
      <c r="H20" s="73"/>
      <c r="I20" s="74">
        <f>+M20+P20+Q20+R20+S20+T20+X20+AB20+AE20+AH20+AI20+AL20+AN20+AP20+AQ20+AV20+AW20+AY20+BC20+BF20+BH20+BI20+BK20+BO20+BP20+BQ20+BR20+BS20+BW20+CE20+CF20+CL20+CN20+CQ20+CR20+CS20+CT20+CU20+CV20+CW20+CZ20+DA20+DD20+DI20+DJ20+DM20+DN20+DO20+DQ20+DS20+DT20+DU20+DV20+DW20+DZ20+EC20+ED20+EH20+EI20+EM20+EP20+ER20+ES20+EU20+EV20+EW20+EX20+EY20+FA20+FC20+FD20+FE20+FG20+FI20+FK20+FN20+FO20+FP20+FQ20+FR20+FT20+FV20+FW20+FX20+FZ20+GD20+GE20+GG20+GI20+GJ20+GL20+GM20+GN20+GO20+GR20+GT20+GV20+GY20+HA20+HC20+HG20+HI20+HM20+HN20+HP20+HR20+HS20+HU20+HV20+IA20+IB20+IC20+IE20+IG20+IK20+IL20+IP20+IQ20+IS20+IT20</f>
        <v>413.30000000000007</v>
      </c>
      <c r="J20" s="74">
        <f>+U20+Y20+Z20+AC20+AF20+AJ20+AK20+AM20+AO20+AR20+AS20+AT20+AU20+BA20+BB20+BD20+BN20+BT20+BU20+BX20+CB20+CC20+CH20+CI20+CJ20+CP20+CX20+BZ20+DE20+DG20+DH20+DK20+DL20+DP20+DR20+DY20+EA20+EB20+EE20+EF20+EG20+EJ20+EK20+EL20+EN20+EO20+EQ20+ET20++FH20+FJ20+FS20+FY20+GC20+GS20+GW20+HB20+HE20+HK20+HQ20+HW20+HY20+IH20+IN20</f>
        <v>431.70000000000022</v>
      </c>
      <c r="K20" s="74">
        <f>+O20+V20+W20+AA20+AD20+AG20+AX20+AZ20+BE20+BG20+BJ20+BL20+BM20+BV20+BY20+CA20+CD20+CG20+CK20+CM20+CO20+N20+CY20+DB20+DC20+DF20+DX20+EZ20+FF20+FB20+FL20+FU20+GA20+GB20+GF20+GH20+GK20+FM20+GP20+GQ20+GU20+GX20+GZ20+HD20+HF20+HH20+HJ20+HL20+HO20+HT20+HX20+HZ20+ID20+IF20+II20+IJ20+IM20+IO20+IR20+IU20</f>
        <v>793.3</v>
      </c>
      <c r="L20" s="77">
        <f>+E20-I20-J20-K20</f>
        <v>-1.5916157281026244E-12</v>
      </c>
      <c r="M20" s="75">
        <v>4</v>
      </c>
      <c r="N20" s="75">
        <v>11.9</v>
      </c>
      <c r="O20" s="75">
        <v>20</v>
      </c>
      <c r="P20" s="75">
        <v>3.2</v>
      </c>
      <c r="Q20" s="75">
        <v>4.3</v>
      </c>
      <c r="R20" s="75">
        <v>4.8</v>
      </c>
      <c r="S20" s="75">
        <v>3.4</v>
      </c>
      <c r="T20" s="75">
        <v>2.9</v>
      </c>
      <c r="U20" s="75">
        <v>5.6</v>
      </c>
      <c r="V20" s="75">
        <v>12.8</v>
      </c>
      <c r="W20" s="75">
        <v>12.5</v>
      </c>
      <c r="X20" s="75">
        <v>4.0999999999999996</v>
      </c>
      <c r="Y20" s="75">
        <v>6.4</v>
      </c>
      <c r="Z20" s="75">
        <v>5.0999999999999996</v>
      </c>
      <c r="AA20" s="75">
        <v>12.9</v>
      </c>
      <c r="AB20" s="75">
        <v>4.5</v>
      </c>
      <c r="AC20" s="75">
        <v>6</v>
      </c>
      <c r="AD20" s="75">
        <v>11</v>
      </c>
      <c r="AE20" s="75">
        <v>4.2</v>
      </c>
      <c r="AF20" s="75">
        <v>6</v>
      </c>
      <c r="AG20" s="75">
        <v>12.7</v>
      </c>
      <c r="AH20" s="75">
        <v>3.3</v>
      </c>
      <c r="AI20" s="75">
        <v>4.0999999999999996</v>
      </c>
      <c r="AJ20" s="75">
        <v>5.0999999999999996</v>
      </c>
      <c r="AK20" s="75">
        <v>7.1</v>
      </c>
      <c r="AL20" s="75">
        <v>2.9</v>
      </c>
      <c r="AM20" s="75">
        <v>7.7</v>
      </c>
      <c r="AN20" s="75">
        <v>3.2</v>
      </c>
      <c r="AO20" s="75">
        <v>5.2</v>
      </c>
      <c r="AP20" s="75">
        <v>3.2</v>
      </c>
      <c r="AQ20" s="75">
        <v>2.6</v>
      </c>
      <c r="AR20" s="75">
        <v>5.3</v>
      </c>
      <c r="AS20" s="75">
        <v>5.9</v>
      </c>
      <c r="AT20" s="75">
        <v>5.3</v>
      </c>
      <c r="AU20" s="75">
        <v>6.8</v>
      </c>
      <c r="AV20" s="75">
        <v>2.7</v>
      </c>
      <c r="AW20" s="75">
        <v>4</v>
      </c>
      <c r="AX20" s="75">
        <v>15.2</v>
      </c>
      <c r="AY20" s="75">
        <v>3.6</v>
      </c>
      <c r="AZ20" s="75">
        <v>10.1</v>
      </c>
      <c r="BA20" s="75">
        <v>5.9</v>
      </c>
      <c r="BB20" s="75">
        <v>6.9</v>
      </c>
      <c r="BC20" s="75">
        <v>2.8</v>
      </c>
      <c r="BD20" s="75">
        <v>7.6</v>
      </c>
      <c r="BE20" s="75">
        <v>13.2</v>
      </c>
      <c r="BF20" s="75">
        <v>3.8</v>
      </c>
      <c r="BG20" s="75">
        <v>10.9</v>
      </c>
      <c r="BH20" s="75">
        <v>4.4000000000000004</v>
      </c>
      <c r="BI20" s="75">
        <v>3.2</v>
      </c>
      <c r="BJ20" s="75">
        <v>12.7</v>
      </c>
      <c r="BK20" s="75">
        <v>4.7</v>
      </c>
      <c r="BL20" s="75">
        <v>12.8</v>
      </c>
      <c r="BM20" s="75">
        <v>10.7</v>
      </c>
      <c r="BN20" s="75">
        <v>8.1</v>
      </c>
      <c r="BO20" s="75">
        <v>3</v>
      </c>
      <c r="BP20" s="75">
        <v>3.9</v>
      </c>
      <c r="BQ20" s="75">
        <v>2.7</v>
      </c>
      <c r="BR20" s="75">
        <v>4.4000000000000004</v>
      </c>
      <c r="BS20" s="75">
        <v>5</v>
      </c>
      <c r="BT20" s="75">
        <v>7.7</v>
      </c>
      <c r="BU20" s="75">
        <v>5.7</v>
      </c>
      <c r="BV20" s="75">
        <v>10.9</v>
      </c>
      <c r="BW20" s="75">
        <v>2.8</v>
      </c>
      <c r="BX20" s="75">
        <v>5.7</v>
      </c>
      <c r="BY20" s="75">
        <v>11.5</v>
      </c>
      <c r="BZ20" s="75">
        <v>9.9</v>
      </c>
      <c r="CA20" s="75">
        <v>10.4</v>
      </c>
      <c r="CB20" s="75">
        <v>6.5</v>
      </c>
      <c r="CC20" s="75">
        <v>5.0999999999999996</v>
      </c>
      <c r="CD20" s="75">
        <v>13.5</v>
      </c>
      <c r="CE20" s="75">
        <v>4.0999999999999996</v>
      </c>
      <c r="CF20" s="75">
        <v>2.8</v>
      </c>
      <c r="CG20" s="75">
        <v>15.7</v>
      </c>
      <c r="CH20" s="75">
        <v>9.9</v>
      </c>
      <c r="CI20" s="75">
        <v>5.3</v>
      </c>
      <c r="CJ20" s="75">
        <v>5.2</v>
      </c>
      <c r="CK20" s="75">
        <v>11</v>
      </c>
      <c r="CL20" s="75">
        <v>3</v>
      </c>
      <c r="CM20" s="75">
        <v>10.8</v>
      </c>
      <c r="CN20" s="75">
        <v>2.8</v>
      </c>
      <c r="CO20" s="75">
        <v>17.100000000000001</v>
      </c>
      <c r="CP20" s="75">
        <v>9.4</v>
      </c>
      <c r="CQ20" s="75">
        <v>3.8</v>
      </c>
      <c r="CR20" s="75">
        <v>4.5</v>
      </c>
      <c r="CS20" s="75">
        <v>4.4000000000000004</v>
      </c>
      <c r="CT20" s="75">
        <v>4</v>
      </c>
      <c r="CU20" s="75">
        <v>3.5</v>
      </c>
      <c r="CV20" s="75">
        <v>3.2</v>
      </c>
      <c r="CW20" s="75">
        <v>3.6</v>
      </c>
      <c r="CX20" s="75">
        <v>6.3</v>
      </c>
      <c r="CY20" s="75">
        <v>10.8</v>
      </c>
      <c r="CZ20" s="75">
        <v>4.3</v>
      </c>
      <c r="DA20" s="75">
        <v>2.9</v>
      </c>
      <c r="DB20" s="75">
        <v>16.600000000000001</v>
      </c>
      <c r="DC20" s="75">
        <v>15.9</v>
      </c>
      <c r="DD20" s="75">
        <v>4.9000000000000004</v>
      </c>
      <c r="DE20" s="75">
        <v>6.7</v>
      </c>
      <c r="DF20" s="75">
        <v>11.5</v>
      </c>
      <c r="DG20" s="75">
        <v>6.1</v>
      </c>
      <c r="DH20" s="75">
        <v>6.3</v>
      </c>
      <c r="DI20" s="75">
        <v>3</v>
      </c>
      <c r="DJ20" s="75">
        <v>4.5999999999999996</v>
      </c>
      <c r="DK20" s="75">
        <v>5.3</v>
      </c>
      <c r="DL20" s="75">
        <v>5.9</v>
      </c>
      <c r="DM20" s="75">
        <v>3.6</v>
      </c>
      <c r="DN20" s="75">
        <v>2.2999999999999998</v>
      </c>
      <c r="DO20" s="75">
        <v>3.2</v>
      </c>
      <c r="DP20" s="75">
        <v>6.4</v>
      </c>
      <c r="DQ20" s="75">
        <v>4.5</v>
      </c>
      <c r="DR20" s="75">
        <v>5.3</v>
      </c>
      <c r="DS20" s="75">
        <v>3.8</v>
      </c>
      <c r="DT20" s="75">
        <v>4.5999999999999996</v>
      </c>
      <c r="DU20" s="75">
        <v>3.9</v>
      </c>
      <c r="DV20" s="75">
        <v>4.0999999999999996</v>
      </c>
      <c r="DW20" s="75">
        <v>3.5</v>
      </c>
      <c r="DX20" s="75">
        <v>10.9</v>
      </c>
      <c r="DY20" s="75">
        <v>5.7</v>
      </c>
      <c r="DZ20" s="75">
        <v>2.7</v>
      </c>
      <c r="EA20" s="75">
        <v>5.9</v>
      </c>
      <c r="EB20" s="75">
        <v>5.4</v>
      </c>
      <c r="EC20" s="75">
        <v>5</v>
      </c>
      <c r="ED20" s="75">
        <v>4.0999999999999996</v>
      </c>
      <c r="EE20" s="75">
        <v>6.3</v>
      </c>
      <c r="EF20" s="75">
        <v>6.4</v>
      </c>
      <c r="EG20" s="75">
        <v>6.3</v>
      </c>
      <c r="EH20" s="75">
        <v>4.0999999999999996</v>
      </c>
      <c r="EI20" s="75">
        <v>3.9</v>
      </c>
      <c r="EJ20" s="75">
        <v>6.8</v>
      </c>
      <c r="EK20" s="75">
        <v>6.5</v>
      </c>
      <c r="EL20" s="75">
        <v>8.3000000000000007</v>
      </c>
      <c r="EM20" s="75">
        <v>4.4000000000000004</v>
      </c>
      <c r="EN20" s="75">
        <v>5.4</v>
      </c>
      <c r="EO20" s="75">
        <v>5.0999999999999996</v>
      </c>
      <c r="EP20" s="75">
        <v>4.7</v>
      </c>
      <c r="EQ20" s="75">
        <v>8.5</v>
      </c>
      <c r="ER20" s="75">
        <v>2</v>
      </c>
      <c r="ES20" s="75">
        <v>3.1</v>
      </c>
      <c r="ET20" s="75">
        <v>5.2</v>
      </c>
      <c r="EU20" s="75">
        <v>4.3</v>
      </c>
      <c r="EV20" s="75">
        <v>3.9</v>
      </c>
      <c r="EW20" s="75">
        <v>3.5</v>
      </c>
      <c r="EX20" s="75">
        <v>4.8</v>
      </c>
      <c r="EY20" s="75">
        <v>3.9</v>
      </c>
      <c r="EZ20" s="75">
        <v>12</v>
      </c>
      <c r="FA20" s="75">
        <v>4.5</v>
      </c>
      <c r="FB20" s="75">
        <v>12.6</v>
      </c>
      <c r="FC20" s="75">
        <v>2.6</v>
      </c>
      <c r="FD20" s="75">
        <v>3.9</v>
      </c>
      <c r="FE20" s="75">
        <v>3.6</v>
      </c>
      <c r="FF20" s="75">
        <v>10.199999999999999</v>
      </c>
      <c r="FG20" s="75">
        <v>2.6</v>
      </c>
      <c r="FH20" s="75">
        <v>9.4</v>
      </c>
      <c r="FI20" s="75">
        <v>3.4</v>
      </c>
      <c r="FJ20" s="75">
        <v>5.6</v>
      </c>
      <c r="FK20" s="75">
        <v>4.0999999999999996</v>
      </c>
      <c r="FL20" s="75">
        <v>14.5</v>
      </c>
      <c r="FM20" s="75">
        <v>14.4</v>
      </c>
      <c r="FN20" s="75">
        <v>4.0999999999999996</v>
      </c>
      <c r="FO20" s="75">
        <v>3</v>
      </c>
      <c r="FP20" s="75">
        <v>2.6</v>
      </c>
      <c r="FQ20" s="75">
        <v>2.9</v>
      </c>
      <c r="FR20" s="75">
        <v>3.4</v>
      </c>
      <c r="FS20" s="75">
        <v>7.7</v>
      </c>
      <c r="FT20" s="75">
        <v>4.9000000000000004</v>
      </c>
      <c r="FU20" s="75">
        <v>10.5</v>
      </c>
      <c r="FV20" s="75">
        <v>4.3</v>
      </c>
      <c r="FW20" s="75">
        <v>3.4</v>
      </c>
      <c r="FX20" s="75">
        <v>2.4</v>
      </c>
      <c r="FY20" s="75">
        <v>9.5</v>
      </c>
      <c r="FZ20" s="75">
        <v>3.2</v>
      </c>
      <c r="GA20" s="75">
        <v>19.399999999999999</v>
      </c>
      <c r="GB20" s="75">
        <v>10.3</v>
      </c>
      <c r="GC20" s="75">
        <v>9.8000000000000007</v>
      </c>
      <c r="GD20" s="75">
        <v>3.5</v>
      </c>
      <c r="GE20" s="75">
        <v>4.0999999999999996</v>
      </c>
      <c r="GF20" s="75">
        <v>15.3</v>
      </c>
      <c r="GG20" s="75">
        <v>4.5999999999999996</v>
      </c>
      <c r="GH20" s="75">
        <v>15.9</v>
      </c>
      <c r="GI20" s="75">
        <v>3.1</v>
      </c>
      <c r="GJ20" s="75">
        <v>2.2999999999999998</v>
      </c>
      <c r="GK20" s="75">
        <v>12.7</v>
      </c>
      <c r="GL20" s="75">
        <v>2.1</v>
      </c>
      <c r="GM20" s="75">
        <v>2.5</v>
      </c>
      <c r="GN20" s="75">
        <v>3.2</v>
      </c>
      <c r="GO20" s="75">
        <v>2.1</v>
      </c>
      <c r="GP20" s="75">
        <v>14.1</v>
      </c>
      <c r="GQ20" s="75">
        <v>13.8</v>
      </c>
      <c r="GR20" s="75">
        <v>1.7</v>
      </c>
      <c r="GS20" s="75">
        <v>9.3000000000000007</v>
      </c>
      <c r="GT20" s="75">
        <v>3.5</v>
      </c>
      <c r="GU20" s="75">
        <v>11.7</v>
      </c>
      <c r="GV20" s="75">
        <v>2.4</v>
      </c>
      <c r="GW20" s="75">
        <v>5.8</v>
      </c>
      <c r="GX20" s="75">
        <v>17.100000000000001</v>
      </c>
      <c r="GY20" s="75">
        <v>2.7</v>
      </c>
      <c r="GZ20" s="75">
        <v>18</v>
      </c>
      <c r="HA20" s="75">
        <v>2.2999999999999998</v>
      </c>
      <c r="HB20" s="75">
        <v>9.3000000000000007</v>
      </c>
      <c r="HC20" s="75">
        <v>3.2</v>
      </c>
      <c r="HD20" s="75">
        <v>15.2</v>
      </c>
      <c r="HE20" s="75">
        <v>9</v>
      </c>
      <c r="HF20" s="75">
        <v>12.5</v>
      </c>
      <c r="HG20" s="75">
        <v>2.9</v>
      </c>
      <c r="HH20" s="75">
        <v>10.8</v>
      </c>
      <c r="HI20" s="75">
        <v>3.1</v>
      </c>
      <c r="HJ20" s="75">
        <v>12.6</v>
      </c>
      <c r="HK20" s="75">
        <v>6.5</v>
      </c>
      <c r="HL20" s="75">
        <v>12.8</v>
      </c>
      <c r="HM20" s="75">
        <v>2.9</v>
      </c>
      <c r="HN20" s="75">
        <v>3</v>
      </c>
      <c r="HO20" s="75">
        <v>12.1</v>
      </c>
      <c r="HP20" s="75">
        <v>2.1</v>
      </c>
      <c r="HQ20" s="75">
        <v>8.6</v>
      </c>
      <c r="HR20" s="75">
        <v>2.2999999999999998</v>
      </c>
      <c r="HS20" s="75">
        <v>2</v>
      </c>
      <c r="HT20" s="75">
        <v>18.7</v>
      </c>
      <c r="HU20" s="75">
        <v>2.2999999999999998</v>
      </c>
      <c r="HV20" s="75">
        <v>3</v>
      </c>
      <c r="HW20" s="75">
        <v>7.7</v>
      </c>
      <c r="HX20" s="75">
        <v>12.4</v>
      </c>
      <c r="HY20" s="75">
        <v>9.6</v>
      </c>
      <c r="HZ20" s="75">
        <v>10.5</v>
      </c>
      <c r="IA20" s="75">
        <v>2.6</v>
      </c>
      <c r="IB20" s="75">
        <v>3.8</v>
      </c>
      <c r="IC20" s="75">
        <v>4</v>
      </c>
      <c r="ID20" s="75">
        <v>10.3</v>
      </c>
      <c r="IE20" s="75">
        <v>3.4</v>
      </c>
      <c r="IF20" s="75">
        <v>14.1</v>
      </c>
      <c r="IG20" s="75">
        <v>3</v>
      </c>
      <c r="IH20" s="75">
        <v>8.3000000000000007</v>
      </c>
      <c r="II20" s="75">
        <v>11.3</v>
      </c>
      <c r="IJ20" s="75">
        <v>10.5</v>
      </c>
      <c r="IK20" s="75">
        <v>2.2999999999999998</v>
      </c>
      <c r="IL20" s="75">
        <v>1.9</v>
      </c>
      <c r="IM20" s="75">
        <v>16</v>
      </c>
      <c r="IN20" s="75">
        <v>9.1</v>
      </c>
      <c r="IO20" s="75">
        <v>16</v>
      </c>
      <c r="IP20" s="75">
        <v>3.1</v>
      </c>
      <c r="IQ20" s="75">
        <v>4.0999999999999996</v>
      </c>
      <c r="IR20" s="75">
        <v>18.8</v>
      </c>
      <c r="IS20" s="75">
        <v>2.4</v>
      </c>
      <c r="IT20" s="75">
        <v>3.9</v>
      </c>
      <c r="IU20" s="75">
        <v>10.199999999999999</v>
      </c>
      <c r="IV20" s="75"/>
      <c r="IW20" s="75"/>
      <c r="IX20" s="75"/>
      <c r="IY20" s="75"/>
      <c r="IZ20" s="75"/>
      <c r="JA20" s="75"/>
      <c r="JB20" s="75"/>
      <c r="JC20" s="75"/>
      <c r="JD20" s="75"/>
      <c r="JE20" s="75"/>
      <c r="JF20" s="75"/>
      <c r="JG20" s="75"/>
      <c r="JH20" s="75"/>
      <c r="JI20" s="75"/>
      <c r="JJ20" s="75"/>
      <c r="JK20" s="75"/>
      <c r="JL20" s="75"/>
      <c r="JM20" s="75"/>
      <c r="JN20" s="75"/>
      <c r="JO20" s="75"/>
      <c r="JP20" s="75"/>
      <c r="JQ20" s="75"/>
      <c r="JR20" s="75"/>
      <c r="JS20" s="75"/>
      <c r="JT20" s="75"/>
      <c r="JU20" s="75"/>
      <c r="JV20" s="75"/>
      <c r="JW20" s="75"/>
      <c r="JX20" s="75"/>
      <c r="JY20" s="75"/>
      <c r="JZ20" s="75"/>
      <c r="KA20" s="75"/>
      <c r="KB20" s="75"/>
      <c r="KC20" s="75"/>
      <c r="KD20" s="75"/>
      <c r="KE20" s="75"/>
      <c r="KF20" s="75"/>
      <c r="KG20" s="75"/>
      <c r="KH20" s="75"/>
      <c r="KI20" s="75"/>
      <c r="KJ20" s="75"/>
      <c r="KK20" s="75"/>
      <c r="KL20" s="75"/>
      <c r="KM20" s="75"/>
      <c r="KN20" s="75"/>
      <c r="KO20" s="75"/>
      <c r="KP20" s="75"/>
      <c r="KQ20" s="75"/>
      <c r="KR20" s="75"/>
      <c r="KS20" s="75"/>
      <c r="KT20" s="75"/>
      <c r="KU20" s="75"/>
      <c r="KV20" s="75"/>
      <c r="KW20" s="75"/>
      <c r="KX20" s="75"/>
      <c r="KY20" s="75"/>
      <c r="KZ20" s="75"/>
      <c r="LA20" s="75"/>
      <c r="LB20" s="75"/>
      <c r="LC20" s="75"/>
      <c r="LD20" s="75"/>
      <c r="LE20" s="75"/>
      <c r="LF20" s="75"/>
      <c r="LG20" s="75"/>
      <c r="LH20" s="75"/>
      <c r="LI20" s="75"/>
      <c r="LJ20" s="75"/>
      <c r="LK20" s="75"/>
      <c r="LL20" s="75"/>
      <c r="LM20" s="75"/>
      <c r="LN20" s="75"/>
      <c r="LO20" s="75"/>
      <c r="LP20" s="75"/>
      <c r="LQ20" s="75"/>
      <c r="LR20" s="75"/>
      <c r="LS20" s="75"/>
      <c r="LT20" s="75"/>
      <c r="LU20" s="75"/>
      <c r="LV20" s="75"/>
      <c r="LW20" s="75"/>
      <c r="LX20" s="75"/>
      <c r="LY20" s="75"/>
      <c r="LZ20" s="75"/>
      <c r="MA20" s="75"/>
      <c r="MB20" s="75"/>
      <c r="MC20" s="75"/>
      <c r="MD20" s="75"/>
      <c r="ME20" s="75"/>
      <c r="MF20" s="75"/>
      <c r="MG20" s="75"/>
      <c r="MH20" s="75"/>
      <c r="MI20" s="75"/>
      <c r="MJ20" s="75"/>
      <c r="MK20" s="75"/>
      <c r="ML20" s="75"/>
      <c r="MM20" s="75"/>
      <c r="MN20" s="75"/>
      <c r="MO20" s="75"/>
      <c r="MP20" s="75"/>
      <c r="MQ20" s="75"/>
      <c r="MR20" s="75"/>
      <c r="MS20" s="75"/>
      <c r="MT20" s="75"/>
      <c r="MU20" s="75"/>
      <c r="MV20" s="75"/>
      <c r="MW20" s="75"/>
      <c r="MX20" s="75"/>
      <c r="MY20" s="75"/>
      <c r="MZ20" s="75"/>
      <c r="NA20" s="75"/>
      <c r="NB20" s="75"/>
      <c r="NC20" s="75"/>
      <c r="ND20" s="75"/>
      <c r="NE20" s="75"/>
      <c r="NF20" s="75"/>
      <c r="NG20" s="75"/>
      <c r="NH20" s="75"/>
      <c r="NI20" s="75"/>
      <c r="NJ20" s="75"/>
      <c r="NK20" s="75"/>
      <c r="NL20" s="75"/>
      <c r="NM20" s="75"/>
      <c r="NN20" s="75">
        <f t="shared" si="95"/>
        <v>202.6999999999999</v>
      </c>
      <c r="NO20" s="75">
        <f t="shared" si="96"/>
        <v>185.6</v>
      </c>
      <c r="NP20" s="75">
        <f t="shared" si="97"/>
        <v>220.10000000000002</v>
      </c>
      <c r="NQ20" s="75">
        <f t="shared" si="98"/>
        <v>180.6</v>
      </c>
      <c r="NR20" s="75">
        <f t="shared" si="99"/>
        <v>168.49999999999997</v>
      </c>
      <c r="NS20" s="75">
        <f t="shared" si="100"/>
        <v>214.30000000000004</v>
      </c>
      <c r="NT20" s="75">
        <f t="shared" si="101"/>
        <v>230.3</v>
      </c>
      <c r="NU20" s="75">
        <f t="shared" si="102"/>
        <v>236.2</v>
      </c>
      <c r="NV20" s="75">
        <f t="shared" si="103"/>
        <v>0</v>
      </c>
      <c r="NW20" s="75">
        <f t="shared" si="104"/>
        <v>0</v>
      </c>
      <c r="NX20" s="75">
        <f t="shared" si="105"/>
        <v>0</v>
      </c>
      <c r="NY20" s="75">
        <f t="shared" si="106"/>
        <v>0</v>
      </c>
      <c r="NZ20" s="75">
        <f t="shared" si="107"/>
        <v>1403.0999999999997</v>
      </c>
      <c r="OA20" s="2"/>
      <c r="OB20" s="82"/>
    </row>
    <row r="21" spans="1:393" s="3" customFormat="1" x14ac:dyDescent="0.3">
      <c r="A21" s="51" t="s">
        <v>205</v>
      </c>
      <c r="B21" s="1" t="s">
        <v>169</v>
      </c>
      <c r="C21" s="1" t="s">
        <v>170</v>
      </c>
      <c r="D21" s="1" t="s">
        <v>4</v>
      </c>
      <c r="E21" s="73"/>
      <c r="F21" s="73">
        <f>SUM(M21:NM21)</f>
        <v>301.5</v>
      </c>
      <c r="G21" s="73"/>
      <c r="H21" s="73"/>
      <c r="I21" s="74">
        <f>+Q21+X21+AA21+AB21+AC21+AD21+AI21+AL21+AS21+AV21+AZ21+BB21+BK21+BM21+BN21+BO21+CB21+CI21+CP21+CW21+CX21+DA21+DD21+DK21+DQ21+DR21+DS21+DX21+DY21+EF21+EI21+EM21+FG21+FY21+GB21+GD21+GP21+HC21+II21+IK21</f>
        <v>147</v>
      </c>
      <c r="J21" s="74">
        <f>+AJ21+BG21+BS21+BU21+CH21+CN21+DO21+DU21+GE21+GQ21+GU21+GX21+HE21+HJ21+IP21+IR21</f>
        <v>117.39999999999999</v>
      </c>
      <c r="K21" s="74">
        <f>+DC21+EA21+EE21</f>
        <v>37.099999999999994</v>
      </c>
      <c r="L21" s="77">
        <f>+F21-I21-J21-K21</f>
        <v>0</v>
      </c>
      <c r="M21" s="75"/>
      <c r="N21" s="75"/>
      <c r="O21" s="75"/>
      <c r="P21" s="75"/>
      <c r="Q21" s="75">
        <v>3.2</v>
      </c>
      <c r="R21" s="75"/>
      <c r="S21" s="75"/>
      <c r="T21" s="75"/>
      <c r="U21" s="75"/>
      <c r="V21" s="75"/>
      <c r="W21" s="75"/>
      <c r="X21" s="75">
        <v>4.5999999999999996</v>
      </c>
      <c r="Y21" s="75"/>
      <c r="Z21" s="75"/>
      <c r="AA21" s="75">
        <v>3.6</v>
      </c>
      <c r="AB21" s="75">
        <v>3.6</v>
      </c>
      <c r="AC21" s="75">
        <v>4.5</v>
      </c>
      <c r="AD21" s="75">
        <v>4</v>
      </c>
      <c r="AE21" s="75"/>
      <c r="AF21" s="75"/>
      <c r="AG21" s="75"/>
      <c r="AH21" s="75"/>
      <c r="AI21" s="75">
        <v>2</v>
      </c>
      <c r="AJ21" s="75">
        <v>7.8</v>
      </c>
      <c r="AK21" s="75"/>
      <c r="AL21" s="75">
        <v>3.7</v>
      </c>
      <c r="AM21" s="75"/>
      <c r="AN21" s="75"/>
      <c r="AO21" s="75"/>
      <c r="AP21" s="75"/>
      <c r="AQ21" s="75"/>
      <c r="AR21" s="75"/>
      <c r="AS21" s="75">
        <v>3</v>
      </c>
      <c r="AT21" s="75"/>
      <c r="AU21" s="75"/>
      <c r="AV21" s="75">
        <v>4.8</v>
      </c>
      <c r="AW21" s="75"/>
      <c r="AX21" s="75"/>
      <c r="AY21" s="75"/>
      <c r="AZ21" s="75">
        <v>2.5</v>
      </c>
      <c r="BA21" s="75"/>
      <c r="BB21" s="75">
        <v>4.8</v>
      </c>
      <c r="BC21" s="75"/>
      <c r="BD21" s="75"/>
      <c r="BE21" s="75"/>
      <c r="BF21" s="75"/>
      <c r="BG21" s="75">
        <v>5.7</v>
      </c>
      <c r="BH21" s="75"/>
      <c r="BI21" s="75"/>
      <c r="BJ21" s="75"/>
      <c r="BK21" s="75">
        <v>2.5</v>
      </c>
      <c r="BL21" s="75"/>
      <c r="BM21" s="75">
        <v>2.5</v>
      </c>
      <c r="BN21" s="75">
        <v>3</v>
      </c>
      <c r="BO21" s="75">
        <v>5</v>
      </c>
      <c r="BP21" s="75"/>
      <c r="BQ21" s="75"/>
      <c r="BR21" s="75"/>
      <c r="BS21" s="75">
        <v>10</v>
      </c>
      <c r="BT21" s="75"/>
      <c r="BU21" s="75">
        <v>6.7</v>
      </c>
      <c r="BV21" s="75"/>
      <c r="BW21" s="75"/>
      <c r="BX21" s="75"/>
      <c r="BY21" s="75"/>
      <c r="BZ21" s="75"/>
      <c r="CA21" s="75"/>
      <c r="CB21" s="75">
        <v>3.9</v>
      </c>
      <c r="CC21" s="75"/>
      <c r="CD21" s="75"/>
      <c r="CE21" s="75"/>
      <c r="CF21" s="75"/>
      <c r="CG21" s="75"/>
      <c r="CH21" s="75">
        <v>5.4</v>
      </c>
      <c r="CI21" s="75">
        <v>4.2</v>
      </c>
      <c r="CJ21" s="75"/>
      <c r="CK21" s="75"/>
      <c r="CL21" s="75"/>
      <c r="CM21" s="75"/>
      <c r="CN21" s="75">
        <v>5.2</v>
      </c>
      <c r="CO21" s="75"/>
      <c r="CP21" s="75">
        <v>2.2000000000000002</v>
      </c>
      <c r="CQ21" s="75"/>
      <c r="CR21" s="75"/>
      <c r="CS21" s="75"/>
      <c r="CT21" s="75"/>
      <c r="CU21" s="75"/>
      <c r="CV21" s="75"/>
      <c r="CW21" s="75">
        <v>3.2</v>
      </c>
      <c r="CX21" s="75">
        <v>2.6</v>
      </c>
      <c r="CY21" s="75"/>
      <c r="CZ21" s="75"/>
      <c r="DA21" s="75">
        <v>5</v>
      </c>
      <c r="DB21" s="75"/>
      <c r="DC21" s="75">
        <v>16</v>
      </c>
      <c r="DD21" s="75">
        <v>3.2</v>
      </c>
      <c r="DE21" s="75"/>
      <c r="DF21" s="75"/>
      <c r="DG21" s="75"/>
      <c r="DH21" s="75"/>
      <c r="DI21" s="75"/>
      <c r="DJ21" s="75"/>
      <c r="DK21" s="75">
        <v>4.0999999999999996</v>
      </c>
      <c r="DL21" s="75"/>
      <c r="DM21" s="75"/>
      <c r="DN21" s="75"/>
      <c r="DO21" s="75">
        <v>7.4</v>
      </c>
      <c r="DP21" s="75"/>
      <c r="DQ21" s="75">
        <v>3.2</v>
      </c>
      <c r="DR21" s="75">
        <v>4.7</v>
      </c>
      <c r="DS21" s="75">
        <v>0.5</v>
      </c>
      <c r="DT21" s="75"/>
      <c r="DU21" s="75">
        <v>7.5</v>
      </c>
      <c r="DV21" s="75"/>
      <c r="DW21" s="75"/>
      <c r="DX21" s="75">
        <v>2.8</v>
      </c>
      <c r="DY21" s="75">
        <v>4.2</v>
      </c>
      <c r="DZ21" s="75"/>
      <c r="EA21" s="75">
        <v>10.4</v>
      </c>
      <c r="EB21" s="75"/>
      <c r="EC21" s="75"/>
      <c r="ED21" s="75"/>
      <c r="EE21" s="75">
        <v>10.7</v>
      </c>
      <c r="EF21" s="75">
        <v>4.2</v>
      </c>
      <c r="EG21" s="75"/>
      <c r="EH21" s="75"/>
      <c r="EI21" s="75">
        <v>4.8</v>
      </c>
      <c r="EJ21" s="75"/>
      <c r="EK21" s="75"/>
      <c r="EL21" s="75"/>
      <c r="EM21" s="75">
        <v>3.4</v>
      </c>
      <c r="EN21" s="75"/>
      <c r="EO21" s="75"/>
      <c r="EP21" s="75"/>
      <c r="EQ21" s="75"/>
      <c r="ER21" s="75"/>
      <c r="ES21" s="75"/>
      <c r="ET21" s="75"/>
      <c r="EU21" s="75"/>
      <c r="EV21" s="75"/>
      <c r="EW21" s="75"/>
      <c r="EX21" s="75"/>
      <c r="EY21" s="75"/>
      <c r="EZ21" s="75"/>
      <c r="FA21" s="75"/>
      <c r="FB21" s="75"/>
      <c r="FC21" s="75"/>
      <c r="FD21" s="75"/>
      <c r="FE21" s="75"/>
      <c r="FF21" s="75"/>
      <c r="FG21" s="75">
        <v>4.8</v>
      </c>
      <c r="FH21" s="75"/>
      <c r="FI21" s="75"/>
      <c r="FJ21" s="75"/>
      <c r="FK21" s="75"/>
      <c r="FL21" s="75"/>
      <c r="FM21" s="75"/>
      <c r="FN21" s="75"/>
      <c r="FO21" s="75"/>
      <c r="FP21" s="75"/>
      <c r="FQ21" s="75"/>
      <c r="FR21" s="75"/>
      <c r="FS21" s="75"/>
      <c r="FT21" s="75"/>
      <c r="FU21" s="75"/>
      <c r="FV21" s="75"/>
      <c r="FW21" s="75"/>
      <c r="FX21" s="75"/>
      <c r="FY21" s="75">
        <v>5</v>
      </c>
      <c r="FZ21" s="75"/>
      <c r="GA21" s="75"/>
      <c r="GB21" s="75">
        <v>4</v>
      </c>
      <c r="GC21" s="75"/>
      <c r="GD21" s="75">
        <v>2.5</v>
      </c>
      <c r="GE21" s="75">
        <v>9.5</v>
      </c>
      <c r="GF21" s="75"/>
      <c r="GG21" s="75"/>
      <c r="GH21" s="75"/>
      <c r="GI21" s="75"/>
      <c r="GJ21" s="75"/>
      <c r="GK21" s="75"/>
      <c r="GL21" s="75"/>
      <c r="GM21" s="75"/>
      <c r="GN21" s="75"/>
      <c r="GO21" s="75"/>
      <c r="GP21" s="75">
        <v>2.6</v>
      </c>
      <c r="GQ21" s="75">
        <v>7.2</v>
      </c>
      <c r="GR21" s="75"/>
      <c r="GS21" s="75"/>
      <c r="GT21" s="75"/>
      <c r="GU21" s="75">
        <v>9.5</v>
      </c>
      <c r="GV21" s="75"/>
      <c r="GW21" s="75"/>
      <c r="GX21" s="75">
        <v>8.1999999999999993</v>
      </c>
      <c r="GY21" s="75"/>
      <c r="GZ21" s="75"/>
      <c r="HA21" s="75"/>
      <c r="HB21" s="75"/>
      <c r="HC21" s="75">
        <v>5</v>
      </c>
      <c r="HD21" s="75"/>
      <c r="HE21" s="75">
        <v>8.1</v>
      </c>
      <c r="HF21" s="75"/>
      <c r="HG21" s="75"/>
      <c r="HH21" s="75"/>
      <c r="HI21" s="75"/>
      <c r="HJ21" s="75">
        <v>5.0999999999999996</v>
      </c>
      <c r="HK21" s="75"/>
      <c r="HL21" s="75"/>
      <c r="HM21" s="75"/>
      <c r="HN21" s="75"/>
      <c r="HO21" s="75"/>
      <c r="HP21" s="75"/>
      <c r="HQ21" s="75"/>
      <c r="HR21" s="75"/>
      <c r="HS21" s="75"/>
      <c r="HT21" s="75"/>
      <c r="HU21" s="75"/>
      <c r="HV21" s="75"/>
      <c r="HW21" s="75"/>
      <c r="HX21" s="75"/>
      <c r="HY21" s="75"/>
      <c r="HZ21" s="75"/>
      <c r="IA21" s="75"/>
      <c r="IB21" s="75"/>
      <c r="IC21" s="75"/>
      <c r="ID21" s="75"/>
      <c r="IE21" s="75"/>
      <c r="IF21" s="75"/>
      <c r="IG21" s="75"/>
      <c r="IH21" s="75"/>
      <c r="II21" s="75">
        <v>4.7</v>
      </c>
      <c r="IJ21" s="75"/>
      <c r="IK21" s="75">
        <v>4.9000000000000004</v>
      </c>
      <c r="IL21" s="75"/>
      <c r="IM21" s="75"/>
      <c r="IN21" s="75"/>
      <c r="IO21" s="75"/>
      <c r="IP21" s="75">
        <v>8.3000000000000007</v>
      </c>
      <c r="IQ21" s="75"/>
      <c r="IR21" s="75">
        <v>5.8</v>
      </c>
      <c r="IS21" s="75"/>
      <c r="IT21" s="75"/>
      <c r="IU21" s="75"/>
      <c r="IV21" s="75"/>
      <c r="IW21" s="75"/>
      <c r="IX21" s="75"/>
      <c r="IY21" s="75"/>
      <c r="IZ21" s="75"/>
      <c r="JA21" s="75"/>
      <c r="JB21" s="75"/>
      <c r="JC21" s="75"/>
      <c r="JD21" s="75"/>
      <c r="JE21" s="75"/>
      <c r="JF21" s="75"/>
      <c r="JG21" s="75"/>
      <c r="JH21" s="75"/>
      <c r="JI21" s="75"/>
      <c r="JJ21" s="75"/>
      <c r="JK21" s="75"/>
      <c r="JL21" s="75"/>
      <c r="JM21" s="75"/>
      <c r="JN21" s="75"/>
      <c r="JO21" s="75"/>
      <c r="JP21" s="75"/>
      <c r="JQ21" s="75"/>
      <c r="JR21" s="75"/>
      <c r="JS21" s="75"/>
      <c r="JT21" s="75"/>
      <c r="JU21" s="75"/>
      <c r="JV21" s="75"/>
      <c r="JW21" s="75"/>
      <c r="JX21" s="75"/>
      <c r="JY21" s="75"/>
      <c r="JZ21" s="75"/>
      <c r="KA21" s="75"/>
      <c r="KB21" s="75"/>
      <c r="KC21" s="75"/>
      <c r="KD21" s="75"/>
      <c r="KE21" s="75"/>
      <c r="KF21" s="75"/>
      <c r="KG21" s="75"/>
      <c r="KH21" s="75"/>
      <c r="KI21" s="75"/>
      <c r="KJ21" s="75"/>
      <c r="KK21" s="75"/>
      <c r="KL21" s="75"/>
      <c r="KM21" s="75"/>
      <c r="KN21" s="75"/>
      <c r="KO21" s="75"/>
      <c r="KP21" s="75"/>
      <c r="KQ21" s="75"/>
      <c r="KR21" s="75"/>
      <c r="KS21" s="75"/>
      <c r="KT21" s="75"/>
      <c r="KU21" s="75"/>
      <c r="KV21" s="75"/>
      <c r="KW21" s="75"/>
      <c r="KX21" s="75"/>
      <c r="KY21" s="75"/>
      <c r="KZ21" s="75"/>
      <c r="LA21" s="75"/>
      <c r="LB21" s="75"/>
      <c r="LC21" s="75"/>
      <c r="LD21" s="75"/>
      <c r="LE21" s="75"/>
      <c r="LF21" s="75"/>
      <c r="LG21" s="75"/>
      <c r="LH21" s="75"/>
      <c r="LI21" s="75"/>
      <c r="LJ21" s="75"/>
      <c r="LK21" s="75"/>
      <c r="LL21" s="75"/>
      <c r="LM21" s="75"/>
      <c r="LN21" s="75"/>
      <c r="LO21" s="75"/>
      <c r="LP21" s="75"/>
      <c r="LQ21" s="75"/>
      <c r="LR21" s="75"/>
      <c r="LS21" s="75"/>
      <c r="LT21" s="75"/>
      <c r="LU21" s="75"/>
      <c r="LV21" s="75"/>
      <c r="LW21" s="75"/>
      <c r="LX21" s="75"/>
      <c r="LY21" s="75"/>
      <c r="LZ21" s="75"/>
      <c r="MA21" s="75"/>
      <c r="MB21" s="75"/>
      <c r="MC21" s="75"/>
      <c r="MD21" s="75"/>
      <c r="ME21" s="75"/>
      <c r="MF21" s="75"/>
      <c r="MG21" s="75"/>
      <c r="MH21" s="75"/>
      <c r="MI21" s="75"/>
      <c r="MJ21" s="75"/>
      <c r="MK21" s="75"/>
      <c r="ML21" s="75"/>
      <c r="MM21" s="75"/>
      <c r="MN21" s="75"/>
      <c r="MO21" s="75"/>
      <c r="MP21" s="75"/>
      <c r="MQ21" s="75"/>
      <c r="MR21" s="75"/>
      <c r="MS21" s="75"/>
      <c r="MT21" s="75"/>
      <c r="MU21" s="75"/>
      <c r="MV21" s="75"/>
      <c r="MW21" s="75"/>
      <c r="MX21" s="75"/>
      <c r="MY21" s="75"/>
      <c r="MZ21" s="75"/>
      <c r="NA21" s="75"/>
      <c r="NB21" s="75"/>
      <c r="NC21" s="75"/>
      <c r="ND21" s="75"/>
      <c r="NE21" s="75"/>
      <c r="NF21" s="75"/>
      <c r="NG21" s="75"/>
      <c r="NH21" s="75"/>
      <c r="NI21" s="75"/>
      <c r="NJ21" s="75"/>
      <c r="NK21" s="75"/>
      <c r="NL21" s="75"/>
      <c r="NM21" s="75"/>
      <c r="NN21" s="75">
        <f t="shared" si="95"/>
        <v>37</v>
      </c>
      <c r="NO21" s="75">
        <f t="shared" si="96"/>
        <v>43.8</v>
      </c>
      <c r="NP21" s="75">
        <f t="shared" si="97"/>
        <v>33.4</v>
      </c>
      <c r="NQ21" s="75">
        <f t="shared" si="98"/>
        <v>69</v>
      </c>
      <c r="NR21" s="75">
        <f t="shared" si="99"/>
        <v>27.9</v>
      </c>
      <c r="NS21" s="75">
        <f t="shared" si="100"/>
        <v>21</v>
      </c>
      <c r="NT21" s="75">
        <f t="shared" si="101"/>
        <v>45.7</v>
      </c>
      <c r="NU21" s="75">
        <f t="shared" si="102"/>
        <v>23.700000000000003</v>
      </c>
      <c r="NV21" s="75">
        <f t="shared" si="103"/>
        <v>0</v>
      </c>
      <c r="NW21" s="75">
        <f t="shared" si="104"/>
        <v>0</v>
      </c>
      <c r="NX21" s="75">
        <f t="shared" si="105"/>
        <v>0</v>
      </c>
      <c r="NY21" s="75">
        <f t="shared" si="106"/>
        <v>0</v>
      </c>
      <c r="NZ21" s="75">
        <f t="shared" si="107"/>
        <v>268.09999999999997</v>
      </c>
      <c r="OA21" s="2"/>
      <c r="OB21" s="82"/>
    </row>
    <row r="22" spans="1:393" s="3" customFormat="1" x14ac:dyDescent="0.3">
      <c r="A22" s="1" t="s">
        <v>216</v>
      </c>
      <c r="B22" s="1" t="s">
        <v>22</v>
      </c>
      <c r="C22" s="1" t="s">
        <v>21</v>
      </c>
      <c r="D22" s="1" t="s">
        <v>4</v>
      </c>
      <c r="E22" s="73"/>
      <c r="F22" s="73">
        <f>SUM(M22:NM22)</f>
        <v>290.00000000000006</v>
      </c>
      <c r="G22" s="73"/>
      <c r="H22" s="73"/>
      <c r="I22" s="74">
        <f>+N22+S22+U22+Y22+Z22+AE22+AN22+AP22+AS22+AU22+AV22+AX22+AY22+AZ22+BA22+BB22+BI22+BK22+BL22+BM22+BW22+CD22+CF22+CP22</f>
        <v>28.3</v>
      </c>
      <c r="J22" s="74">
        <f>+M22+P22+X22+AA22+AD22+AK22+AO22+AR22+AT22+AW22+BD22+BQ22+BZ22+CE22+CT22+CU22+CV22</f>
        <v>138.80000000000001</v>
      </c>
      <c r="K22" s="74">
        <f>+BE22+BR22+BS22+BT22+BX22+BY22+CG22+CO22+CQ22</f>
        <v>122.89999999999999</v>
      </c>
      <c r="L22" s="77">
        <f>+F22-I22-J22-K22</f>
        <v>0</v>
      </c>
      <c r="M22" s="75">
        <v>5.3</v>
      </c>
      <c r="N22" s="75">
        <v>0.5</v>
      </c>
      <c r="O22" s="75"/>
      <c r="P22" s="75">
        <v>10</v>
      </c>
      <c r="Q22" s="75"/>
      <c r="R22" s="75"/>
      <c r="S22" s="75">
        <v>0.5</v>
      </c>
      <c r="T22" s="75"/>
      <c r="U22" s="75">
        <v>0.5</v>
      </c>
      <c r="V22" s="75"/>
      <c r="W22" s="75"/>
      <c r="X22" s="75">
        <v>7.8</v>
      </c>
      <c r="Y22" s="75">
        <v>4.5</v>
      </c>
      <c r="Z22" s="75">
        <v>0.5</v>
      </c>
      <c r="AA22" s="75">
        <v>8.5</v>
      </c>
      <c r="AB22" s="75"/>
      <c r="AC22" s="75"/>
      <c r="AD22" s="75">
        <v>9.6999999999999993</v>
      </c>
      <c r="AE22" s="75">
        <v>0.5</v>
      </c>
      <c r="AF22" s="75"/>
      <c r="AG22" s="75"/>
      <c r="AH22" s="75"/>
      <c r="AI22" s="75"/>
      <c r="AJ22" s="75"/>
      <c r="AK22" s="75">
        <v>9.4</v>
      </c>
      <c r="AL22" s="75"/>
      <c r="AM22" s="75"/>
      <c r="AN22" s="75">
        <v>0.5</v>
      </c>
      <c r="AO22" s="75">
        <v>6.1</v>
      </c>
      <c r="AP22" s="75">
        <v>0.5</v>
      </c>
      <c r="AQ22" s="75"/>
      <c r="AR22" s="75">
        <v>7.3</v>
      </c>
      <c r="AS22" s="75">
        <v>0.5</v>
      </c>
      <c r="AT22" s="75">
        <v>8.4</v>
      </c>
      <c r="AU22" s="75">
        <v>1.1000000000000001</v>
      </c>
      <c r="AV22" s="75">
        <v>0.5</v>
      </c>
      <c r="AW22" s="75">
        <v>5.7</v>
      </c>
      <c r="AX22" s="75">
        <v>2.5</v>
      </c>
      <c r="AY22" s="75">
        <v>2.4</v>
      </c>
      <c r="AZ22" s="75">
        <v>2.1</v>
      </c>
      <c r="BA22" s="75">
        <v>2.4</v>
      </c>
      <c r="BB22" s="75">
        <v>1.7</v>
      </c>
      <c r="BC22" s="75"/>
      <c r="BD22" s="75">
        <v>7.4</v>
      </c>
      <c r="BE22" s="75">
        <v>15.9</v>
      </c>
      <c r="BF22" s="75"/>
      <c r="BG22" s="75"/>
      <c r="BH22" s="75"/>
      <c r="BI22" s="75">
        <v>0.5</v>
      </c>
      <c r="BJ22" s="75"/>
      <c r="BK22" s="75">
        <v>1.6</v>
      </c>
      <c r="BL22" s="75">
        <v>1.6</v>
      </c>
      <c r="BM22" s="75">
        <v>1.4</v>
      </c>
      <c r="BN22" s="75"/>
      <c r="BO22" s="75"/>
      <c r="BP22" s="75"/>
      <c r="BQ22" s="75">
        <v>6.7</v>
      </c>
      <c r="BR22" s="75">
        <v>13.7</v>
      </c>
      <c r="BS22" s="75">
        <v>12.8</v>
      </c>
      <c r="BT22" s="75">
        <v>12.4</v>
      </c>
      <c r="BU22" s="75"/>
      <c r="BV22" s="75"/>
      <c r="BW22" s="75">
        <v>0.5</v>
      </c>
      <c r="BX22" s="75">
        <v>13.8</v>
      </c>
      <c r="BY22" s="75">
        <v>13.1</v>
      </c>
      <c r="BZ22" s="75">
        <v>9</v>
      </c>
      <c r="CA22" s="75"/>
      <c r="CB22" s="75"/>
      <c r="CC22" s="75"/>
      <c r="CD22" s="75">
        <v>0.5</v>
      </c>
      <c r="CE22" s="75">
        <v>9.6999999999999993</v>
      </c>
      <c r="CF22" s="75">
        <v>0.5</v>
      </c>
      <c r="CG22" s="75">
        <v>17.8</v>
      </c>
      <c r="CH22" s="75"/>
      <c r="CI22" s="75"/>
      <c r="CJ22" s="75"/>
      <c r="CK22" s="75"/>
      <c r="CL22" s="75"/>
      <c r="CM22" s="75"/>
      <c r="CN22" s="75"/>
      <c r="CO22" s="75">
        <v>10.8</v>
      </c>
      <c r="CP22" s="75">
        <v>0.5</v>
      </c>
      <c r="CQ22" s="75">
        <v>12.6</v>
      </c>
      <c r="CR22" s="75"/>
      <c r="CS22" s="75"/>
      <c r="CT22" s="75">
        <v>9</v>
      </c>
      <c r="CU22" s="75">
        <v>8.8000000000000007</v>
      </c>
      <c r="CV22" s="75">
        <v>10</v>
      </c>
      <c r="CW22" s="75"/>
      <c r="CX22" s="75"/>
      <c r="CY22" s="75"/>
      <c r="CZ22" s="75"/>
      <c r="DA22" s="75"/>
      <c r="DB22" s="75"/>
      <c r="DC22" s="75"/>
      <c r="DD22" s="75"/>
      <c r="DE22" s="75"/>
      <c r="DF22" s="75"/>
      <c r="DG22" s="75"/>
      <c r="DH22" s="75"/>
      <c r="DI22" s="75"/>
      <c r="DJ22" s="75"/>
      <c r="DK22" s="75"/>
      <c r="DL22" s="75"/>
      <c r="DM22" s="75"/>
      <c r="DN22" s="75"/>
      <c r="DO22" s="75"/>
      <c r="DP22" s="75"/>
      <c r="DQ22" s="75"/>
      <c r="DR22" s="75"/>
      <c r="DS22" s="75"/>
      <c r="DT22" s="75"/>
      <c r="DU22" s="75"/>
      <c r="DV22" s="75"/>
      <c r="DW22" s="75"/>
      <c r="DX22" s="75"/>
      <c r="DY22" s="75"/>
      <c r="DZ22" s="75"/>
      <c r="EA22" s="75"/>
      <c r="EB22" s="75"/>
      <c r="EC22" s="75"/>
      <c r="ED22" s="75"/>
      <c r="EE22" s="75"/>
      <c r="EF22" s="75"/>
      <c r="EG22" s="75"/>
      <c r="EH22" s="75"/>
      <c r="EI22" s="75"/>
      <c r="EJ22" s="75"/>
      <c r="EK22" s="75"/>
      <c r="EL22" s="75"/>
      <c r="EM22" s="75"/>
      <c r="EN22" s="75"/>
      <c r="EO22" s="75"/>
      <c r="EP22" s="75"/>
      <c r="EQ22" s="75"/>
      <c r="ER22" s="75"/>
      <c r="ES22" s="75"/>
      <c r="ET22" s="75"/>
      <c r="EU22" s="75"/>
      <c r="EV22" s="75"/>
      <c r="EW22" s="75"/>
      <c r="EX22" s="75"/>
      <c r="EY22" s="75"/>
      <c r="EZ22" s="75"/>
      <c r="FA22" s="75"/>
      <c r="FB22" s="75"/>
      <c r="FC22" s="75"/>
      <c r="FD22" s="75"/>
      <c r="FE22" s="75"/>
      <c r="FF22" s="75"/>
      <c r="FG22" s="75"/>
      <c r="FH22" s="75"/>
      <c r="FI22" s="75"/>
      <c r="FJ22" s="75"/>
      <c r="FK22" s="75"/>
      <c r="FL22" s="75"/>
      <c r="FM22" s="75"/>
      <c r="FN22" s="75"/>
      <c r="FO22" s="75"/>
      <c r="FP22" s="75"/>
      <c r="FQ22" s="75"/>
      <c r="FR22" s="75"/>
      <c r="FS22" s="75"/>
      <c r="FT22" s="75"/>
      <c r="FU22" s="75"/>
      <c r="FV22" s="75"/>
      <c r="FW22" s="75"/>
      <c r="FX22" s="75"/>
      <c r="FY22" s="75"/>
      <c r="FZ22" s="75"/>
      <c r="GA22" s="75"/>
      <c r="GB22" s="75"/>
      <c r="GC22" s="75"/>
      <c r="GD22" s="75"/>
      <c r="GE22" s="75"/>
      <c r="GF22" s="75"/>
      <c r="GG22" s="75"/>
      <c r="GH22" s="75"/>
      <c r="GI22" s="75"/>
      <c r="GJ22" s="75"/>
      <c r="GK22" s="75"/>
      <c r="GL22" s="75"/>
      <c r="GM22" s="75"/>
      <c r="GN22" s="75"/>
      <c r="GO22" s="75"/>
      <c r="GP22" s="75"/>
      <c r="GQ22" s="75"/>
      <c r="GR22" s="75"/>
      <c r="GS22" s="75"/>
      <c r="GT22" s="75"/>
      <c r="GU22" s="75"/>
      <c r="GV22" s="75"/>
      <c r="GW22" s="75"/>
      <c r="GX22" s="75"/>
      <c r="GY22" s="75"/>
      <c r="GZ22" s="75"/>
      <c r="HA22" s="75"/>
      <c r="HB22" s="75"/>
      <c r="HC22" s="75"/>
      <c r="HD22" s="75"/>
      <c r="HE22" s="75"/>
      <c r="HF22" s="75"/>
      <c r="HG22" s="75"/>
      <c r="HH22" s="75"/>
      <c r="HI22" s="75"/>
      <c r="HJ22" s="75"/>
      <c r="HK22" s="75"/>
      <c r="HL22" s="75"/>
      <c r="HM22" s="75"/>
      <c r="HN22" s="75"/>
      <c r="HO22" s="75"/>
      <c r="HP22" s="75"/>
      <c r="HQ22" s="75"/>
      <c r="HR22" s="75"/>
      <c r="HS22" s="75"/>
      <c r="HT22" s="75"/>
      <c r="HU22" s="75"/>
      <c r="HV22" s="75"/>
      <c r="HW22" s="75"/>
      <c r="HX22" s="75"/>
      <c r="HY22" s="75"/>
      <c r="HZ22" s="75"/>
      <c r="IA22" s="75"/>
      <c r="IB22" s="75"/>
      <c r="IC22" s="75"/>
      <c r="ID22" s="75"/>
      <c r="IE22" s="75"/>
      <c r="IF22" s="75"/>
      <c r="IG22" s="75"/>
      <c r="IH22" s="75"/>
      <c r="II22" s="75"/>
      <c r="IJ22" s="75"/>
      <c r="IK22" s="75"/>
      <c r="IL22" s="75"/>
      <c r="IM22" s="75"/>
      <c r="IN22" s="75"/>
      <c r="IO22" s="75"/>
      <c r="IP22" s="75"/>
      <c r="IQ22" s="75"/>
      <c r="IR22" s="75"/>
      <c r="IS22" s="75"/>
      <c r="IT22" s="75"/>
      <c r="IU22" s="75"/>
      <c r="IV22" s="75"/>
      <c r="IW22" s="75"/>
      <c r="IX22" s="75"/>
      <c r="IY22" s="75"/>
      <c r="IZ22" s="75"/>
      <c r="JA22" s="75"/>
      <c r="JB22" s="75"/>
      <c r="JC22" s="75"/>
      <c r="JD22" s="75"/>
      <c r="JE22" s="75"/>
      <c r="JF22" s="75"/>
      <c r="JG22" s="75"/>
      <c r="JH22" s="75"/>
      <c r="JI22" s="75"/>
      <c r="JJ22" s="75"/>
      <c r="JK22" s="75"/>
      <c r="JL22" s="75"/>
      <c r="JM22" s="75"/>
      <c r="JN22" s="75"/>
      <c r="JO22" s="75"/>
      <c r="JP22" s="75"/>
      <c r="JQ22" s="75"/>
      <c r="JR22" s="75"/>
      <c r="JS22" s="75"/>
      <c r="JT22" s="75"/>
      <c r="JU22" s="75"/>
      <c r="JV22" s="75"/>
      <c r="JW22" s="75"/>
      <c r="JX22" s="75"/>
      <c r="JY22" s="75"/>
      <c r="JZ22" s="75"/>
      <c r="KA22" s="75"/>
      <c r="KB22" s="75"/>
      <c r="KC22" s="75"/>
      <c r="KD22" s="75"/>
      <c r="KE22" s="75"/>
      <c r="KF22" s="75"/>
      <c r="KG22" s="75"/>
      <c r="KH22" s="75"/>
      <c r="KI22" s="75"/>
      <c r="KJ22" s="75"/>
      <c r="KK22" s="75"/>
      <c r="KL22" s="75"/>
      <c r="KM22" s="75"/>
      <c r="KN22" s="75"/>
      <c r="KO22" s="75"/>
      <c r="KP22" s="75"/>
      <c r="KQ22" s="75"/>
      <c r="KR22" s="75"/>
      <c r="KS22" s="75"/>
      <c r="KT22" s="75"/>
      <c r="KU22" s="75"/>
      <c r="KV22" s="75"/>
      <c r="KW22" s="75"/>
      <c r="KX22" s="75"/>
      <c r="KY22" s="75"/>
      <c r="KZ22" s="75"/>
      <c r="LA22" s="75"/>
      <c r="LB22" s="75"/>
      <c r="LC22" s="75"/>
      <c r="LD22" s="75"/>
      <c r="LE22" s="75"/>
      <c r="LF22" s="75"/>
      <c r="LG22" s="75"/>
      <c r="LH22" s="75"/>
      <c r="LI22" s="75"/>
      <c r="LJ22" s="75"/>
      <c r="LK22" s="75"/>
      <c r="LL22" s="75"/>
      <c r="LM22" s="75"/>
      <c r="LN22" s="75"/>
      <c r="LO22" s="75"/>
      <c r="LP22" s="75"/>
      <c r="LQ22" s="75"/>
      <c r="LR22" s="75"/>
      <c r="LS22" s="75"/>
      <c r="LT22" s="75"/>
      <c r="LU22" s="75"/>
      <c r="LV22" s="75"/>
      <c r="LW22" s="75"/>
      <c r="LX22" s="75"/>
      <c r="LY22" s="75"/>
      <c r="LZ22" s="75"/>
      <c r="MA22" s="75"/>
      <c r="MB22" s="75"/>
      <c r="MC22" s="75"/>
      <c r="MD22" s="75"/>
      <c r="ME22" s="75"/>
      <c r="MF22" s="75"/>
      <c r="MG22" s="75"/>
      <c r="MH22" s="75"/>
      <c r="MI22" s="75"/>
      <c r="MJ22" s="75"/>
      <c r="MK22" s="75"/>
      <c r="ML22" s="75"/>
      <c r="MM22" s="75"/>
      <c r="MN22" s="75"/>
      <c r="MO22" s="75"/>
      <c r="MP22" s="75"/>
      <c r="MQ22" s="75"/>
      <c r="MR22" s="75"/>
      <c r="MS22" s="75"/>
      <c r="MT22" s="75"/>
      <c r="MU22" s="75"/>
      <c r="MV22" s="75"/>
      <c r="MW22" s="75"/>
      <c r="MX22" s="75"/>
      <c r="MY22" s="75"/>
      <c r="MZ22" s="75"/>
      <c r="NA22" s="75"/>
      <c r="NB22" s="75"/>
      <c r="NC22" s="75"/>
      <c r="ND22" s="75"/>
      <c r="NE22" s="75"/>
      <c r="NF22" s="75"/>
      <c r="NG22" s="75"/>
      <c r="NH22" s="75"/>
      <c r="NI22" s="75"/>
      <c r="NJ22" s="75"/>
      <c r="NK22" s="75"/>
      <c r="NL22" s="75"/>
      <c r="NM22" s="75"/>
      <c r="NN22" s="75">
        <f t="shared" si="95"/>
        <v>64.8</v>
      </c>
      <c r="NO22" s="75">
        <f t="shared" si="96"/>
        <v>96.2</v>
      </c>
      <c r="NP22" s="75">
        <f t="shared" si="97"/>
        <v>129</v>
      </c>
      <c r="NQ22" s="75">
        <f t="shared" si="98"/>
        <v>0</v>
      </c>
      <c r="NR22" s="75">
        <f t="shared" si="99"/>
        <v>0</v>
      </c>
      <c r="NS22" s="75">
        <f t="shared" si="100"/>
        <v>0</v>
      </c>
      <c r="NT22" s="75">
        <f t="shared" si="101"/>
        <v>0</v>
      </c>
      <c r="NU22" s="75">
        <f t="shared" si="102"/>
        <v>0</v>
      </c>
      <c r="NV22" s="75">
        <f t="shared" si="103"/>
        <v>0</v>
      </c>
      <c r="NW22" s="75">
        <f t="shared" si="104"/>
        <v>0</v>
      </c>
      <c r="NX22" s="75">
        <f t="shared" si="105"/>
        <v>0</v>
      </c>
      <c r="NY22" s="75">
        <f t="shared" si="106"/>
        <v>0</v>
      </c>
      <c r="NZ22" s="75">
        <f t="shared" si="107"/>
        <v>161</v>
      </c>
      <c r="OA22" s="2"/>
      <c r="OB22" s="82"/>
    </row>
    <row r="23" spans="1:393" s="3" customFormat="1" x14ac:dyDescent="0.3">
      <c r="A23" s="1" t="s">
        <v>206</v>
      </c>
      <c r="B23" s="1" t="s">
        <v>189</v>
      </c>
      <c r="C23" s="1" t="s">
        <v>207</v>
      </c>
      <c r="D23" s="1" t="s">
        <v>7</v>
      </c>
      <c r="E23" s="73">
        <f>SUM(M23:NM23)</f>
        <v>232.2</v>
      </c>
      <c r="F23" s="73"/>
      <c r="G23" s="73"/>
      <c r="H23" s="73"/>
      <c r="I23" s="74">
        <f>+AJ23+AK23+AP23+AY23+BC23+BM23+BN23+BR23+BZ23+CC23+CH23+CJ23+CL23+CQ23+DF23</f>
        <v>56</v>
      </c>
      <c r="J23" s="74">
        <f>+M23+N23+O23+P23+U23+AD23+AQ23+AR23+AV23+AZ23+BF23+BL23+BS23+BT23+CA23+CG23+CK23+CT23+CU23+CV23+DE23+DJ23+DQ23+DS23+DV23+DX23+EB23</f>
        <v>160.5</v>
      </c>
      <c r="K23" s="74">
        <f>+CN23</f>
        <v>15.7</v>
      </c>
      <c r="L23" s="77">
        <f>+E23-I23-J23-K23</f>
        <v>0</v>
      </c>
      <c r="M23" s="75">
        <v>5.5</v>
      </c>
      <c r="N23" s="75">
        <v>7.5</v>
      </c>
      <c r="O23" s="75">
        <v>5.6</v>
      </c>
      <c r="P23" s="75">
        <v>5.8</v>
      </c>
      <c r="Q23" s="75"/>
      <c r="R23" s="75"/>
      <c r="S23" s="75"/>
      <c r="T23" s="75"/>
      <c r="U23" s="75">
        <v>5.9</v>
      </c>
      <c r="V23" s="75"/>
      <c r="W23" s="75"/>
      <c r="X23" s="75"/>
      <c r="Y23" s="75"/>
      <c r="Z23" s="75"/>
      <c r="AA23" s="75"/>
      <c r="AB23" s="75"/>
      <c r="AC23" s="75"/>
      <c r="AD23" s="75">
        <v>6</v>
      </c>
      <c r="AE23" s="75"/>
      <c r="AF23" s="75"/>
      <c r="AG23" s="75"/>
      <c r="AH23" s="75"/>
      <c r="AI23" s="75"/>
      <c r="AJ23" s="75">
        <v>3</v>
      </c>
      <c r="AK23" s="75">
        <v>3.7</v>
      </c>
      <c r="AL23" s="75"/>
      <c r="AM23" s="75"/>
      <c r="AN23" s="75"/>
      <c r="AO23" s="75"/>
      <c r="AP23" s="75">
        <v>3.8</v>
      </c>
      <c r="AQ23" s="75">
        <v>5.8</v>
      </c>
      <c r="AR23" s="75">
        <v>6</v>
      </c>
      <c r="AS23" s="75"/>
      <c r="AT23" s="75"/>
      <c r="AU23" s="75"/>
      <c r="AV23" s="75">
        <v>5.7</v>
      </c>
      <c r="AW23" s="75"/>
      <c r="AX23" s="75"/>
      <c r="AY23" s="75">
        <v>3.7</v>
      </c>
      <c r="AZ23" s="75">
        <v>5.6</v>
      </c>
      <c r="BA23" s="75"/>
      <c r="BB23" s="75"/>
      <c r="BC23" s="75">
        <v>3.7</v>
      </c>
      <c r="BD23" s="75"/>
      <c r="BE23" s="75"/>
      <c r="BF23" s="75">
        <v>5.7</v>
      </c>
      <c r="BG23" s="75"/>
      <c r="BH23" s="75"/>
      <c r="BI23" s="75"/>
      <c r="BJ23" s="75"/>
      <c r="BK23" s="75"/>
      <c r="BL23" s="75">
        <v>5.6</v>
      </c>
      <c r="BM23" s="75">
        <v>3.6</v>
      </c>
      <c r="BN23" s="75">
        <v>3.7</v>
      </c>
      <c r="BO23" s="75"/>
      <c r="BP23" s="75"/>
      <c r="BQ23" s="75"/>
      <c r="BR23" s="75">
        <v>3.5</v>
      </c>
      <c r="BS23" s="75">
        <v>5.3</v>
      </c>
      <c r="BT23" s="75">
        <v>5.4</v>
      </c>
      <c r="BU23" s="75"/>
      <c r="BV23" s="75"/>
      <c r="BW23" s="75"/>
      <c r="BX23" s="75"/>
      <c r="BY23" s="75"/>
      <c r="BZ23" s="75">
        <v>3.3</v>
      </c>
      <c r="CA23" s="75">
        <v>9</v>
      </c>
      <c r="CB23" s="75"/>
      <c r="CC23" s="75">
        <v>3.8</v>
      </c>
      <c r="CD23" s="75"/>
      <c r="CE23" s="75"/>
      <c r="CF23" s="75"/>
      <c r="CG23" s="75">
        <v>6.1</v>
      </c>
      <c r="CH23" s="75">
        <v>4</v>
      </c>
      <c r="CI23" s="75"/>
      <c r="CJ23" s="75">
        <v>4.2</v>
      </c>
      <c r="CK23" s="75">
        <v>5.3</v>
      </c>
      <c r="CL23" s="75">
        <v>5</v>
      </c>
      <c r="CM23" s="75"/>
      <c r="CN23" s="75">
        <v>15.7</v>
      </c>
      <c r="CO23" s="75"/>
      <c r="CP23" s="75"/>
      <c r="CQ23" s="75">
        <v>3.5</v>
      </c>
      <c r="CR23" s="75"/>
      <c r="CS23" s="75"/>
      <c r="CT23" s="75">
        <v>5.0999999999999996</v>
      </c>
      <c r="CU23" s="75">
        <v>8.6</v>
      </c>
      <c r="CV23" s="75">
        <v>5.3</v>
      </c>
      <c r="CW23" s="75"/>
      <c r="CX23" s="75"/>
      <c r="CY23" s="75"/>
      <c r="CZ23" s="75"/>
      <c r="DA23" s="75"/>
      <c r="DB23" s="75"/>
      <c r="DC23" s="75"/>
      <c r="DD23" s="75"/>
      <c r="DE23" s="75">
        <v>5.4</v>
      </c>
      <c r="DF23" s="75">
        <v>3.5</v>
      </c>
      <c r="DG23" s="75"/>
      <c r="DH23" s="75"/>
      <c r="DI23" s="75"/>
      <c r="DJ23" s="75">
        <v>5.2</v>
      </c>
      <c r="DK23" s="75"/>
      <c r="DL23" s="75"/>
      <c r="DM23" s="75"/>
      <c r="DN23" s="75"/>
      <c r="DO23" s="75"/>
      <c r="DP23" s="75"/>
      <c r="DQ23" s="75">
        <v>5.9</v>
      </c>
      <c r="DR23" s="75"/>
      <c r="DS23" s="75">
        <v>5.8</v>
      </c>
      <c r="DT23" s="75"/>
      <c r="DU23" s="75"/>
      <c r="DV23" s="75">
        <v>5.4</v>
      </c>
      <c r="DW23" s="75"/>
      <c r="DX23" s="75">
        <v>5.8</v>
      </c>
      <c r="DY23" s="75"/>
      <c r="DZ23" s="75"/>
      <c r="EA23" s="75"/>
      <c r="EB23" s="75">
        <v>6.2</v>
      </c>
      <c r="EC23" s="75"/>
      <c r="ED23" s="75"/>
      <c r="EE23" s="75"/>
      <c r="EF23" s="75"/>
      <c r="EG23" s="75"/>
      <c r="EH23" s="75"/>
      <c r="EI23" s="75"/>
      <c r="EJ23" s="75"/>
      <c r="EK23" s="75"/>
      <c r="EL23" s="75"/>
      <c r="EM23" s="75"/>
      <c r="EN23" s="75"/>
      <c r="EO23" s="75"/>
      <c r="EP23" s="75"/>
      <c r="EQ23" s="75"/>
      <c r="ER23" s="75"/>
      <c r="ES23" s="75"/>
      <c r="ET23" s="75"/>
      <c r="EU23" s="75"/>
      <c r="EV23" s="75"/>
      <c r="EW23" s="75"/>
      <c r="EX23" s="75"/>
      <c r="EY23" s="75"/>
      <c r="EZ23" s="75"/>
      <c r="FA23" s="75"/>
      <c r="FB23" s="75"/>
      <c r="FC23" s="75"/>
      <c r="FD23" s="75"/>
      <c r="FE23" s="75"/>
      <c r="FF23" s="75"/>
      <c r="FG23" s="75"/>
      <c r="FH23" s="75"/>
      <c r="FI23" s="75"/>
      <c r="FJ23" s="75"/>
      <c r="FK23" s="75"/>
      <c r="FL23" s="75"/>
      <c r="FM23" s="75"/>
      <c r="FN23" s="75"/>
      <c r="FO23" s="75"/>
      <c r="FP23" s="75"/>
      <c r="FQ23" s="75"/>
      <c r="FR23" s="75"/>
      <c r="FS23" s="75"/>
      <c r="FT23" s="75"/>
      <c r="FU23" s="75"/>
      <c r="FV23" s="75"/>
      <c r="FW23" s="75"/>
      <c r="FX23" s="75"/>
      <c r="FY23" s="75"/>
      <c r="FZ23" s="75"/>
      <c r="GA23" s="75"/>
      <c r="GB23" s="75"/>
      <c r="GC23" s="75"/>
      <c r="GD23" s="75"/>
      <c r="GE23" s="75"/>
      <c r="GF23" s="75"/>
      <c r="GG23" s="75"/>
      <c r="GH23" s="75"/>
      <c r="GI23" s="75"/>
      <c r="GJ23" s="75"/>
      <c r="GK23" s="75"/>
      <c r="GL23" s="75"/>
      <c r="GM23" s="75"/>
      <c r="GN23" s="75"/>
      <c r="GO23" s="75"/>
      <c r="GP23" s="75"/>
      <c r="GQ23" s="75"/>
      <c r="GR23" s="75"/>
      <c r="GS23" s="75"/>
      <c r="GT23" s="75"/>
      <c r="GU23" s="75"/>
      <c r="GV23" s="75"/>
      <c r="GW23" s="75"/>
      <c r="GX23" s="75"/>
      <c r="GY23" s="75"/>
      <c r="GZ23" s="75"/>
      <c r="HA23" s="75"/>
      <c r="HB23" s="75"/>
      <c r="HC23" s="75"/>
      <c r="HD23" s="75"/>
      <c r="HE23" s="75"/>
      <c r="HF23" s="75"/>
      <c r="HG23" s="75"/>
      <c r="HH23" s="75"/>
      <c r="HI23" s="75"/>
      <c r="HJ23" s="75"/>
      <c r="HK23" s="75"/>
      <c r="HL23" s="75"/>
      <c r="HM23" s="75"/>
      <c r="HN23" s="75"/>
      <c r="HO23" s="75"/>
      <c r="HP23" s="75"/>
      <c r="HQ23" s="75"/>
      <c r="HR23" s="75"/>
      <c r="HS23" s="75"/>
      <c r="HT23" s="75"/>
      <c r="HU23" s="75"/>
      <c r="HV23" s="75"/>
      <c r="HW23" s="75"/>
      <c r="HX23" s="75"/>
      <c r="HY23" s="75"/>
      <c r="HZ23" s="75"/>
      <c r="IA23" s="75"/>
      <c r="IB23" s="75"/>
      <c r="IC23" s="75"/>
      <c r="ID23" s="75"/>
      <c r="IE23" s="75"/>
      <c r="IF23" s="75"/>
      <c r="IG23" s="75"/>
      <c r="IH23" s="75"/>
      <c r="II23" s="75"/>
      <c r="IJ23" s="75"/>
      <c r="IK23" s="75"/>
      <c r="IL23" s="75"/>
      <c r="IM23" s="75"/>
      <c r="IN23" s="75"/>
      <c r="IO23" s="75"/>
      <c r="IP23" s="75"/>
      <c r="IQ23" s="75"/>
      <c r="IR23" s="75"/>
      <c r="IS23" s="75"/>
      <c r="IT23" s="75"/>
      <c r="IU23" s="75"/>
      <c r="IV23" s="75"/>
      <c r="IW23" s="75"/>
      <c r="IX23" s="75"/>
      <c r="IY23" s="75"/>
      <c r="IZ23" s="75"/>
      <c r="JA23" s="75"/>
      <c r="JB23" s="75"/>
      <c r="JC23" s="75"/>
      <c r="JD23" s="75"/>
      <c r="JE23" s="75"/>
      <c r="JF23" s="75"/>
      <c r="JG23" s="75"/>
      <c r="JH23" s="75"/>
      <c r="JI23" s="75"/>
      <c r="JJ23" s="75"/>
      <c r="JK23" s="75"/>
      <c r="JL23" s="75"/>
      <c r="JM23" s="75"/>
      <c r="JN23" s="75"/>
      <c r="JO23" s="75"/>
      <c r="JP23" s="75"/>
      <c r="JQ23" s="75"/>
      <c r="JR23" s="75"/>
      <c r="JS23" s="75"/>
      <c r="JT23" s="75"/>
      <c r="JU23" s="75"/>
      <c r="JV23" s="75"/>
      <c r="JW23" s="75"/>
      <c r="JX23" s="75"/>
      <c r="JY23" s="75"/>
      <c r="JZ23" s="75"/>
      <c r="KA23" s="75"/>
      <c r="KB23" s="75"/>
      <c r="KC23" s="75"/>
      <c r="KD23" s="75"/>
      <c r="KE23" s="75"/>
      <c r="KF23" s="75"/>
      <c r="KG23" s="75"/>
      <c r="KH23" s="75"/>
      <c r="KI23" s="75"/>
      <c r="KJ23" s="75"/>
      <c r="KK23" s="75"/>
      <c r="KL23" s="75"/>
      <c r="KM23" s="75"/>
      <c r="KN23" s="75"/>
      <c r="KO23" s="75"/>
      <c r="KP23" s="75"/>
      <c r="KQ23" s="75"/>
      <c r="KR23" s="75"/>
      <c r="KS23" s="75"/>
      <c r="KT23" s="75"/>
      <c r="KU23" s="75"/>
      <c r="KV23" s="75"/>
      <c r="KW23" s="75"/>
      <c r="KX23" s="75"/>
      <c r="KY23" s="75"/>
      <c r="KZ23" s="75"/>
      <c r="LA23" s="75"/>
      <c r="LB23" s="75"/>
      <c r="LC23" s="75"/>
      <c r="LD23" s="75"/>
      <c r="LE23" s="75"/>
      <c r="LF23" s="75"/>
      <c r="LG23" s="75"/>
      <c r="LH23" s="75"/>
      <c r="LI23" s="75"/>
      <c r="LJ23" s="75"/>
      <c r="LK23" s="75"/>
      <c r="LL23" s="75"/>
      <c r="LM23" s="75"/>
      <c r="LN23" s="75"/>
      <c r="LO23" s="75"/>
      <c r="LP23" s="75"/>
      <c r="LQ23" s="75"/>
      <c r="LR23" s="75"/>
      <c r="LS23" s="75"/>
      <c r="LT23" s="75"/>
      <c r="LU23" s="75"/>
      <c r="LV23" s="75"/>
      <c r="LW23" s="75"/>
      <c r="LX23" s="75"/>
      <c r="LY23" s="75"/>
      <c r="LZ23" s="75"/>
      <c r="MA23" s="75"/>
      <c r="MB23" s="75"/>
      <c r="MC23" s="75"/>
      <c r="MD23" s="75"/>
      <c r="ME23" s="75"/>
      <c r="MF23" s="75"/>
      <c r="MG23" s="75"/>
      <c r="MH23" s="75"/>
      <c r="MI23" s="75"/>
      <c r="MJ23" s="75"/>
      <c r="MK23" s="75"/>
      <c r="ML23" s="75"/>
      <c r="MM23" s="75"/>
      <c r="MN23" s="75"/>
      <c r="MO23" s="75"/>
      <c r="MP23" s="75"/>
      <c r="MQ23" s="75"/>
      <c r="MR23" s="75"/>
      <c r="MS23" s="75"/>
      <c r="MT23" s="75"/>
      <c r="MU23" s="75"/>
      <c r="MV23" s="75"/>
      <c r="MW23" s="75"/>
      <c r="MX23" s="75"/>
      <c r="MY23" s="75"/>
      <c r="MZ23" s="75"/>
      <c r="NA23" s="75"/>
      <c r="NB23" s="75"/>
      <c r="NC23" s="75"/>
      <c r="ND23" s="75"/>
      <c r="NE23" s="75"/>
      <c r="NF23" s="75"/>
      <c r="NG23" s="75"/>
      <c r="NH23" s="75"/>
      <c r="NI23" s="75"/>
      <c r="NJ23" s="75"/>
      <c r="NK23" s="75"/>
      <c r="NL23" s="75"/>
      <c r="NM23" s="75"/>
      <c r="NN23" s="75">
        <f t="shared" si="95"/>
        <v>52.6</v>
      </c>
      <c r="NO23" s="75">
        <f t="shared" si="96"/>
        <v>52.1</v>
      </c>
      <c r="NP23" s="75">
        <f t="shared" si="97"/>
        <v>84.299999999999983</v>
      </c>
      <c r="NQ23" s="75">
        <f t="shared" si="98"/>
        <v>43.2</v>
      </c>
      <c r="NR23" s="75">
        <f t="shared" si="99"/>
        <v>0</v>
      </c>
      <c r="NS23" s="75">
        <f t="shared" si="100"/>
        <v>0</v>
      </c>
      <c r="NT23" s="75">
        <f t="shared" si="101"/>
        <v>0</v>
      </c>
      <c r="NU23" s="75">
        <f t="shared" si="102"/>
        <v>0</v>
      </c>
      <c r="NV23" s="75">
        <f t="shared" si="103"/>
        <v>0</v>
      </c>
      <c r="NW23" s="75">
        <f t="shared" si="104"/>
        <v>0</v>
      </c>
      <c r="NX23" s="75">
        <f t="shared" si="105"/>
        <v>0</v>
      </c>
      <c r="NY23" s="75">
        <f t="shared" si="106"/>
        <v>0</v>
      </c>
      <c r="NZ23" s="75">
        <f t="shared" si="107"/>
        <v>147.9</v>
      </c>
      <c r="OA23" s="2"/>
      <c r="OB23" s="82"/>
    </row>
    <row r="24" spans="1:393" s="3" customFormat="1" x14ac:dyDescent="0.3">
      <c r="A24" s="1" t="s">
        <v>183</v>
      </c>
      <c r="B24" s="1" t="s">
        <v>181</v>
      </c>
      <c r="C24" s="1" t="s">
        <v>182</v>
      </c>
      <c r="D24" s="1" t="s">
        <v>12</v>
      </c>
      <c r="E24" s="73"/>
      <c r="F24" s="73"/>
      <c r="G24" s="73"/>
      <c r="H24" s="73">
        <f>SUM(M24:NM24)</f>
        <v>767.6</v>
      </c>
      <c r="I24" s="74">
        <f>SUM(M24:CX24)-AR24-BE24-BF24-BH24-CG24-CJ24-CO24-CQ24-CR24-CU24+CY24+CZ24+DB24+DC24+DG24+DJ24+DK24+DL24+DM24+DN24+DO24+DP24+DS24+DT24+DU24+DW24+DX24+EA24+EC24+ED24+EE24+EI24+EJ24+EK24+EL24+EM24+EN24+EP24+ET24+EU24+EV24+EW24+EX24+EY24+EZ24+FA24+FB24+FC24+FE24+FF24+FG24+ES24+FI24+FK24+FL24+FO24+FP24+FQ24+FR24+FS24+FT24+FV24+FW24+FX24+FY24+FZ24+GB24+GC24+GD24+GE24+GF24+GG24+GH24+GI24+GJ24+GM24+GN24+GO24+GP24+GQ24+GS24+GT24+GU24+GV24+GX24+GZ24+HA24+HB24+HC24+HD24+HE24+HF24+HJ24+HL24+HN24+HO24+HP24</f>
        <v>375.09999999999997</v>
      </c>
      <c r="J24" s="74">
        <f>+AR24+BE24+BF24+BH24+CG24+CJ24+CO24+CQ24+DA24+DD24+DE24+DF24+DH24+DQ24+DR24+DV24+DY24+DZ24+EB24+EF24+EG24+EO24+FD24+FH24+FJ24+FU24+GK24+GL24+GR24+GW24+GY24+HG24+HH24+HK24+HM24</f>
        <v>275.8</v>
      </c>
      <c r="K24" s="74">
        <f>+CR24+CU24+DI24+EH24+EQ24+GA24+HI24</f>
        <v>116.69999999999999</v>
      </c>
      <c r="L24" s="77">
        <f>+H24-I24-J24-K24</f>
        <v>0</v>
      </c>
      <c r="M24" s="75">
        <v>2.2000000000000002</v>
      </c>
      <c r="N24" s="75">
        <v>1.6</v>
      </c>
      <c r="O24" s="75">
        <v>1.1000000000000001</v>
      </c>
      <c r="P24" s="75">
        <v>1.9</v>
      </c>
      <c r="Q24" s="75">
        <v>2.1</v>
      </c>
      <c r="R24" s="75">
        <v>2.9</v>
      </c>
      <c r="S24" s="75">
        <v>2.2999999999999998</v>
      </c>
      <c r="T24" s="75">
        <v>2.5</v>
      </c>
      <c r="U24" s="75">
        <v>2.6</v>
      </c>
      <c r="V24" s="75">
        <v>4.3</v>
      </c>
      <c r="W24" s="75">
        <v>2.2000000000000002</v>
      </c>
      <c r="X24" s="75">
        <v>2.7</v>
      </c>
      <c r="Y24" s="75">
        <v>2</v>
      </c>
      <c r="Z24" s="75">
        <v>1.8</v>
      </c>
      <c r="AA24" s="75">
        <v>1.8</v>
      </c>
      <c r="AB24" s="75">
        <v>2.5</v>
      </c>
      <c r="AC24" s="75">
        <v>1.3</v>
      </c>
      <c r="AD24" s="75">
        <v>1</v>
      </c>
      <c r="AE24" s="75">
        <v>3</v>
      </c>
      <c r="AF24" s="75">
        <v>2</v>
      </c>
      <c r="AG24" s="75">
        <v>4.8</v>
      </c>
      <c r="AH24" s="75">
        <v>3</v>
      </c>
      <c r="AI24" s="75">
        <v>2</v>
      </c>
      <c r="AJ24" s="75">
        <v>3.6</v>
      </c>
      <c r="AK24" s="75">
        <v>2.5</v>
      </c>
      <c r="AL24" s="75">
        <v>1.9</v>
      </c>
      <c r="AM24" s="75">
        <v>2.2999999999999998</v>
      </c>
      <c r="AN24" s="75">
        <v>1.4</v>
      </c>
      <c r="AO24" s="75">
        <v>1.6</v>
      </c>
      <c r="AP24" s="75">
        <v>3.2</v>
      </c>
      <c r="AQ24" s="75">
        <v>3.7</v>
      </c>
      <c r="AR24" s="75">
        <v>6.3</v>
      </c>
      <c r="AS24" s="75">
        <v>3.8</v>
      </c>
      <c r="AT24" s="75">
        <v>3</v>
      </c>
      <c r="AU24" s="75">
        <v>1.9</v>
      </c>
      <c r="AV24" s="75">
        <v>3.8</v>
      </c>
      <c r="AW24" s="75">
        <v>1.6</v>
      </c>
      <c r="AX24" s="75">
        <v>3.3</v>
      </c>
      <c r="AY24" s="75">
        <v>3</v>
      </c>
      <c r="AZ24" s="75">
        <v>2.4</v>
      </c>
      <c r="BA24" s="75">
        <v>4.8</v>
      </c>
      <c r="BB24" s="75">
        <v>4.5999999999999996</v>
      </c>
      <c r="BC24" s="75">
        <v>2.7</v>
      </c>
      <c r="BD24" s="75">
        <v>3</v>
      </c>
      <c r="BE24" s="75">
        <v>9.3000000000000007</v>
      </c>
      <c r="BF24" s="75">
        <v>7.7</v>
      </c>
      <c r="BG24" s="75">
        <v>4.7</v>
      </c>
      <c r="BH24" s="75">
        <v>5.9</v>
      </c>
      <c r="BI24" s="75">
        <v>2</v>
      </c>
      <c r="BJ24" s="75">
        <v>2.9</v>
      </c>
      <c r="BK24" s="75">
        <v>2.2999999999999998</v>
      </c>
      <c r="BL24" s="75">
        <v>4</v>
      </c>
      <c r="BM24" s="75">
        <v>2.2000000000000002</v>
      </c>
      <c r="BN24" s="75">
        <v>3.6</v>
      </c>
      <c r="BO24" s="75">
        <v>2.5</v>
      </c>
      <c r="BP24" s="75">
        <v>1.8</v>
      </c>
      <c r="BQ24" s="75">
        <v>2.6</v>
      </c>
      <c r="BR24" s="75">
        <v>3.2</v>
      </c>
      <c r="BS24" s="75">
        <v>3.6</v>
      </c>
      <c r="BT24" s="75">
        <v>4.5</v>
      </c>
      <c r="BU24" s="75">
        <v>3</v>
      </c>
      <c r="BV24" s="75">
        <v>1</v>
      </c>
      <c r="BW24" s="75">
        <v>3.1</v>
      </c>
      <c r="BX24" s="75">
        <v>1.5</v>
      </c>
      <c r="BY24" s="75">
        <v>1</v>
      </c>
      <c r="BZ24" s="75">
        <v>2</v>
      </c>
      <c r="CA24" s="75">
        <v>0.5</v>
      </c>
      <c r="CB24" s="75">
        <v>2.5</v>
      </c>
      <c r="CC24" s="75">
        <v>2</v>
      </c>
      <c r="CD24" s="75">
        <v>0.5</v>
      </c>
      <c r="CE24" s="75">
        <v>0</v>
      </c>
      <c r="CF24" s="75">
        <v>0.5</v>
      </c>
      <c r="CG24" s="75">
        <v>6.5</v>
      </c>
      <c r="CH24" s="75">
        <v>2</v>
      </c>
      <c r="CI24" s="75">
        <v>2.5</v>
      </c>
      <c r="CJ24" s="75">
        <v>7.1</v>
      </c>
      <c r="CK24" s="75">
        <v>5</v>
      </c>
      <c r="CL24" s="75">
        <v>5</v>
      </c>
      <c r="CM24" s="75">
        <v>2</v>
      </c>
      <c r="CN24" s="75">
        <v>0.5</v>
      </c>
      <c r="CO24" s="75">
        <v>10</v>
      </c>
      <c r="CP24" s="75">
        <v>4.5</v>
      </c>
      <c r="CQ24" s="75">
        <v>6.1</v>
      </c>
      <c r="CR24" s="75">
        <v>12.6</v>
      </c>
      <c r="CS24" s="75">
        <v>3.9</v>
      </c>
      <c r="CT24" s="75">
        <v>0.5</v>
      </c>
      <c r="CU24" s="75">
        <v>20</v>
      </c>
      <c r="CV24" s="75">
        <v>1</v>
      </c>
      <c r="CW24" s="75">
        <v>3.4</v>
      </c>
      <c r="CX24" s="75"/>
      <c r="CY24" s="75">
        <v>4.8</v>
      </c>
      <c r="CZ24" s="75">
        <v>2.4</v>
      </c>
      <c r="DA24" s="75">
        <v>9.5</v>
      </c>
      <c r="DB24" s="75">
        <v>1</v>
      </c>
      <c r="DC24" s="75">
        <v>4.2</v>
      </c>
      <c r="DD24" s="75">
        <v>8</v>
      </c>
      <c r="DE24" s="75">
        <v>9.3000000000000007</v>
      </c>
      <c r="DF24" s="75">
        <v>5.3</v>
      </c>
      <c r="DG24" s="75">
        <v>2</v>
      </c>
      <c r="DH24" s="75">
        <v>8.8000000000000007</v>
      </c>
      <c r="DI24" s="75">
        <v>19.899999999999999</v>
      </c>
      <c r="DJ24" s="75">
        <v>1</v>
      </c>
      <c r="DK24" s="75">
        <v>1</v>
      </c>
      <c r="DL24" s="75">
        <v>1.5</v>
      </c>
      <c r="DM24" s="75">
        <v>1.3</v>
      </c>
      <c r="DN24" s="75">
        <v>1</v>
      </c>
      <c r="DO24" s="75">
        <v>5</v>
      </c>
      <c r="DP24" s="75">
        <v>1</v>
      </c>
      <c r="DQ24" s="75">
        <v>8</v>
      </c>
      <c r="DR24" s="75">
        <v>8.3000000000000007</v>
      </c>
      <c r="DS24" s="75">
        <v>1.2</v>
      </c>
      <c r="DT24" s="75">
        <v>1.3</v>
      </c>
      <c r="DU24" s="75">
        <v>1</v>
      </c>
      <c r="DV24" s="75">
        <v>9</v>
      </c>
      <c r="DW24" s="75">
        <v>1</v>
      </c>
      <c r="DX24" s="75">
        <v>1</v>
      </c>
      <c r="DY24" s="75">
        <v>7</v>
      </c>
      <c r="DZ24" s="75">
        <v>8.8000000000000007</v>
      </c>
      <c r="EA24" s="75">
        <v>1</v>
      </c>
      <c r="EB24" s="75">
        <v>6.8</v>
      </c>
      <c r="EC24" s="75">
        <v>1</v>
      </c>
      <c r="ED24" s="75">
        <v>1</v>
      </c>
      <c r="EE24" s="75">
        <v>2</v>
      </c>
      <c r="EF24" s="75">
        <v>6</v>
      </c>
      <c r="EG24" s="75">
        <v>9.1</v>
      </c>
      <c r="EH24" s="75">
        <v>20</v>
      </c>
      <c r="EI24" s="75">
        <v>1</v>
      </c>
      <c r="EJ24" s="75">
        <v>1</v>
      </c>
      <c r="EK24" s="75">
        <v>2.5</v>
      </c>
      <c r="EL24" s="75">
        <v>1</v>
      </c>
      <c r="EM24" s="75">
        <v>3</v>
      </c>
      <c r="EN24" s="75">
        <v>1</v>
      </c>
      <c r="EO24" s="75">
        <v>9</v>
      </c>
      <c r="EP24" s="75">
        <v>1</v>
      </c>
      <c r="EQ24" s="75">
        <v>10.3</v>
      </c>
      <c r="ER24" s="75"/>
      <c r="ES24" s="75">
        <v>5</v>
      </c>
      <c r="ET24" s="75">
        <v>2</v>
      </c>
      <c r="EU24" s="75">
        <v>2</v>
      </c>
      <c r="EV24" s="75">
        <v>2</v>
      </c>
      <c r="EW24" s="75">
        <v>1</v>
      </c>
      <c r="EX24" s="75">
        <v>1</v>
      </c>
      <c r="EY24" s="75">
        <v>3.3</v>
      </c>
      <c r="EZ24" s="75">
        <v>1.6</v>
      </c>
      <c r="FA24" s="75">
        <v>1</v>
      </c>
      <c r="FB24" s="75">
        <v>4</v>
      </c>
      <c r="FC24" s="75">
        <v>1</v>
      </c>
      <c r="FD24" s="75">
        <v>6</v>
      </c>
      <c r="FE24" s="75">
        <v>5</v>
      </c>
      <c r="FF24" s="75">
        <v>1</v>
      </c>
      <c r="FG24" s="75">
        <v>1</v>
      </c>
      <c r="FH24" s="75">
        <v>8.6</v>
      </c>
      <c r="FI24" s="75">
        <v>1.6</v>
      </c>
      <c r="FJ24" s="75">
        <v>7.1</v>
      </c>
      <c r="FK24" s="75">
        <v>1</v>
      </c>
      <c r="FL24" s="75">
        <v>4</v>
      </c>
      <c r="FM24" s="75"/>
      <c r="FN24" s="75"/>
      <c r="FO24" s="75">
        <v>1</v>
      </c>
      <c r="FP24" s="75">
        <v>2.5</v>
      </c>
      <c r="FQ24" s="75">
        <v>2.8</v>
      </c>
      <c r="FR24" s="75">
        <v>1.8</v>
      </c>
      <c r="FS24" s="75">
        <v>4.9000000000000004</v>
      </c>
      <c r="FT24" s="75">
        <v>2</v>
      </c>
      <c r="FU24" s="75">
        <v>6.6</v>
      </c>
      <c r="FV24" s="75">
        <v>1</v>
      </c>
      <c r="FW24" s="75">
        <v>1</v>
      </c>
      <c r="FX24" s="75">
        <v>2.2999999999999998</v>
      </c>
      <c r="FY24" s="75">
        <v>1</v>
      </c>
      <c r="FZ24" s="75">
        <v>2.5</v>
      </c>
      <c r="GA24" s="75">
        <v>16.399999999999999</v>
      </c>
      <c r="GB24" s="75">
        <v>4.5999999999999996</v>
      </c>
      <c r="GC24" s="75">
        <v>1</v>
      </c>
      <c r="GD24" s="75">
        <v>2</v>
      </c>
      <c r="GE24" s="75">
        <v>3</v>
      </c>
      <c r="GF24" s="75">
        <v>5</v>
      </c>
      <c r="GG24" s="75">
        <v>5</v>
      </c>
      <c r="GH24" s="75">
        <v>5</v>
      </c>
      <c r="GI24" s="75">
        <v>5</v>
      </c>
      <c r="GJ24" s="75">
        <v>1</v>
      </c>
      <c r="GK24" s="75">
        <v>8.6999999999999993</v>
      </c>
      <c r="GL24" s="75">
        <v>7.1</v>
      </c>
      <c r="GM24" s="75">
        <v>2</v>
      </c>
      <c r="GN24" s="75">
        <v>1.5</v>
      </c>
      <c r="GO24" s="75">
        <v>4.5</v>
      </c>
      <c r="GP24" s="75">
        <v>1.7</v>
      </c>
      <c r="GQ24" s="75">
        <v>2</v>
      </c>
      <c r="GR24" s="75">
        <v>9.6</v>
      </c>
      <c r="GS24" s="75">
        <v>2.7</v>
      </c>
      <c r="GT24" s="75">
        <v>1</v>
      </c>
      <c r="GU24" s="75">
        <v>3.4</v>
      </c>
      <c r="GV24" s="75">
        <v>1</v>
      </c>
      <c r="GW24" s="75">
        <v>9</v>
      </c>
      <c r="GX24" s="75">
        <v>1</v>
      </c>
      <c r="GY24" s="75">
        <v>8</v>
      </c>
      <c r="GZ24" s="75">
        <v>0.5</v>
      </c>
      <c r="HA24" s="75">
        <v>1</v>
      </c>
      <c r="HB24" s="75">
        <v>1</v>
      </c>
      <c r="HC24" s="75">
        <v>2</v>
      </c>
      <c r="HD24" s="75">
        <v>1</v>
      </c>
      <c r="HE24" s="75">
        <v>0.5</v>
      </c>
      <c r="HF24" s="75">
        <v>0.5</v>
      </c>
      <c r="HG24" s="75">
        <v>8.4</v>
      </c>
      <c r="HH24" s="75">
        <v>8.1</v>
      </c>
      <c r="HI24" s="75">
        <v>17.5</v>
      </c>
      <c r="HJ24" s="75">
        <v>1</v>
      </c>
      <c r="HK24" s="75">
        <v>8</v>
      </c>
      <c r="HL24" s="75">
        <v>3.2</v>
      </c>
      <c r="HM24" s="75">
        <v>8.8000000000000007</v>
      </c>
      <c r="HN24" s="75">
        <v>1</v>
      </c>
      <c r="HO24" s="75">
        <v>0.5</v>
      </c>
      <c r="HP24" s="75">
        <v>3.5</v>
      </c>
      <c r="HQ24" s="75"/>
      <c r="HR24" s="75"/>
      <c r="HS24" s="75"/>
      <c r="HT24" s="75"/>
      <c r="HU24" s="75"/>
      <c r="HV24" s="75"/>
      <c r="HW24" s="75"/>
      <c r="HX24" s="75"/>
      <c r="HY24" s="75"/>
      <c r="HZ24" s="75"/>
      <c r="IA24" s="75"/>
      <c r="IB24" s="75"/>
      <c r="IC24" s="75"/>
      <c r="ID24" s="75"/>
      <c r="IE24" s="75"/>
      <c r="IF24" s="75"/>
      <c r="IG24" s="75"/>
      <c r="IH24" s="75"/>
      <c r="II24" s="75"/>
      <c r="IJ24" s="75"/>
      <c r="IK24" s="75"/>
      <c r="IL24" s="75"/>
      <c r="IM24" s="75"/>
      <c r="IN24" s="75"/>
      <c r="IO24" s="75"/>
      <c r="IP24" s="75"/>
      <c r="IQ24" s="75"/>
      <c r="IR24" s="75"/>
      <c r="IS24" s="75"/>
      <c r="IT24" s="75"/>
      <c r="IU24" s="75"/>
      <c r="IV24" s="75"/>
      <c r="IW24" s="75"/>
      <c r="IX24" s="75"/>
      <c r="IY24" s="75"/>
      <c r="IZ24" s="75"/>
      <c r="JA24" s="75"/>
      <c r="JB24" s="75"/>
      <c r="JC24" s="75"/>
      <c r="JD24" s="75"/>
      <c r="JE24" s="75"/>
      <c r="JF24" s="75"/>
      <c r="JG24" s="75"/>
      <c r="JH24" s="75"/>
      <c r="JI24" s="75"/>
      <c r="JJ24" s="75"/>
      <c r="JK24" s="75"/>
      <c r="JL24" s="75"/>
      <c r="JM24" s="75"/>
      <c r="JN24" s="75"/>
      <c r="JO24" s="75"/>
      <c r="JP24" s="75"/>
      <c r="JQ24" s="75"/>
      <c r="JR24" s="75"/>
      <c r="JS24" s="75"/>
      <c r="JT24" s="75"/>
      <c r="JU24" s="75"/>
      <c r="JV24" s="75"/>
      <c r="JW24" s="75"/>
      <c r="JX24" s="75"/>
      <c r="JY24" s="75"/>
      <c r="JZ24" s="75"/>
      <c r="KA24" s="75"/>
      <c r="KB24" s="75"/>
      <c r="KC24" s="75"/>
      <c r="KD24" s="75"/>
      <c r="KE24" s="75"/>
      <c r="KF24" s="75"/>
      <c r="KG24" s="75"/>
      <c r="KH24" s="75"/>
      <c r="KI24" s="75"/>
      <c r="KJ24" s="75"/>
      <c r="KK24" s="75"/>
      <c r="KL24" s="75"/>
      <c r="KM24" s="75"/>
      <c r="KN24" s="75"/>
      <c r="KO24" s="75"/>
      <c r="KP24" s="75"/>
      <c r="KQ24" s="75"/>
      <c r="KR24" s="75"/>
      <c r="KS24" s="75"/>
      <c r="KT24" s="75"/>
      <c r="KU24" s="75"/>
      <c r="KV24" s="75"/>
      <c r="KW24" s="75"/>
      <c r="KX24" s="75"/>
      <c r="KY24" s="75"/>
      <c r="KZ24" s="75"/>
      <c r="LA24" s="75"/>
      <c r="LB24" s="75"/>
      <c r="LC24" s="75"/>
      <c r="LD24" s="75"/>
      <c r="LE24" s="75"/>
      <c r="LF24" s="75"/>
      <c r="LG24" s="75"/>
      <c r="LH24" s="75"/>
      <c r="LI24" s="75"/>
      <c r="LJ24" s="75"/>
      <c r="LK24" s="75"/>
      <c r="LL24" s="75"/>
      <c r="LM24" s="75"/>
      <c r="LN24" s="75"/>
      <c r="LO24" s="75"/>
      <c r="LP24" s="75"/>
      <c r="LQ24" s="75"/>
      <c r="LR24" s="75"/>
      <c r="LS24" s="75"/>
      <c r="LT24" s="75"/>
      <c r="LU24" s="75"/>
      <c r="LV24" s="75"/>
      <c r="LW24" s="75"/>
      <c r="LX24" s="75"/>
      <c r="LY24" s="75"/>
      <c r="LZ24" s="75"/>
      <c r="MA24" s="75"/>
      <c r="MB24" s="75"/>
      <c r="MC24" s="75"/>
      <c r="MD24" s="75"/>
      <c r="ME24" s="75"/>
      <c r="MF24" s="75"/>
      <c r="MG24" s="75"/>
      <c r="MH24" s="75"/>
      <c r="MI24" s="75"/>
      <c r="MJ24" s="75"/>
      <c r="MK24" s="75"/>
      <c r="ML24" s="75"/>
      <c r="MM24" s="75"/>
      <c r="MN24" s="75"/>
      <c r="MO24" s="75"/>
      <c r="MP24" s="75"/>
      <c r="MQ24" s="75"/>
      <c r="MR24" s="75"/>
      <c r="MS24" s="75"/>
      <c r="MT24" s="75"/>
      <c r="MU24" s="75"/>
      <c r="MV24" s="75"/>
      <c r="MW24" s="75"/>
      <c r="MX24" s="75"/>
      <c r="MY24" s="75"/>
      <c r="MZ24" s="75"/>
      <c r="NA24" s="75"/>
      <c r="NB24" s="75"/>
      <c r="NC24" s="75"/>
      <c r="ND24" s="75"/>
      <c r="NE24" s="75"/>
      <c r="NF24" s="75"/>
      <c r="NG24" s="75"/>
      <c r="NH24" s="75"/>
      <c r="NI24" s="75"/>
      <c r="NJ24" s="75"/>
      <c r="NK24" s="75"/>
      <c r="NL24" s="75"/>
      <c r="NM24" s="75"/>
      <c r="NN24" s="75">
        <f t="shared" si="95"/>
        <v>73.8</v>
      </c>
      <c r="NO24" s="75">
        <f t="shared" si="96"/>
        <v>102.5</v>
      </c>
      <c r="NP24" s="75">
        <f t="shared" si="97"/>
        <v>114.7</v>
      </c>
      <c r="NQ24" s="75">
        <f t="shared" si="98"/>
        <v>141.4</v>
      </c>
      <c r="NR24" s="75">
        <f t="shared" si="99"/>
        <v>105.8</v>
      </c>
      <c r="NS24" s="75">
        <f t="shared" si="100"/>
        <v>108.39999999999999</v>
      </c>
      <c r="NT24" s="75">
        <f t="shared" si="101"/>
        <v>120.99999999999999</v>
      </c>
      <c r="NU24" s="75">
        <f t="shared" si="102"/>
        <v>0</v>
      </c>
      <c r="NV24" s="75">
        <f t="shared" si="103"/>
        <v>0</v>
      </c>
      <c r="NW24" s="75">
        <f t="shared" si="104"/>
        <v>0</v>
      </c>
      <c r="NX24" s="75">
        <f t="shared" si="105"/>
        <v>0</v>
      </c>
      <c r="NY24" s="75">
        <f t="shared" si="106"/>
        <v>0</v>
      </c>
      <c r="NZ24" s="75">
        <f t="shared" si="107"/>
        <v>645.70000000000005</v>
      </c>
      <c r="OA24" s="2"/>
      <c r="OB24" s="82"/>
    </row>
    <row r="25" spans="1:393" s="3" customFormat="1" x14ac:dyDescent="0.3">
      <c r="A25" s="1" t="s">
        <v>208</v>
      </c>
      <c r="B25" s="1" t="s">
        <v>209</v>
      </c>
      <c r="C25" s="1" t="s">
        <v>182</v>
      </c>
      <c r="D25" s="1" t="s">
        <v>4</v>
      </c>
      <c r="E25" s="73"/>
      <c r="F25" s="73">
        <f>SUM(M25:NM25)</f>
        <v>1665.0999999999992</v>
      </c>
      <c r="G25" s="73"/>
      <c r="H25" s="73"/>
      <c r="I25" s="74">
        <f>+Q25+S25+T25+U25+V25+X25+Y25+Z25+AA25+AB25+AC25+AE25+AF25+AG25+AH25+AM25+AN25+AO25+AQ25+AS25+AT25+AU25+AV25+BA25+BD25+BE25+BF25+BG25+BI25+BK25+BL25+BN25+BO25+BP25+BQ25+BR25+BT25+BU25+BV25+CA25+CB25+CC25+CD25+CE25+CH25+CJ25+CM25+CP25+CV25+CY25+CZ25+DE25+DF25+DG25+DL25+DM25+DN25+DP25+DS25+DU25+DZ25+EB25+ED25+EI25+EJ25+EL25+EN25+EP25+ET25+EU25+EV25+FC25+FI25+FN25+FO25+FP25+FV25+FW25+GM25+GT25+GX25+HE25+HF25+HN25+HO25+HR25+HT25+HV25+HW25+HY25+HZ25+IA25+IC25+IH25+II25+IJ25+IK25+IL25+IM25+IU25</f>
        <v>356.50000000000006</v>
      </c>
      <c r="J25" s="74">
        <f>+P25+AK25+BS25+BY25+BZ25+CF25+CG25+CI25+CK25+CL25+CN25+CQ25+CR25+CS25+CW25+CX25+DB25+DD25+DH25+DJ25+DK25+DO25+DR25+DT25+DW25+DX25+DY25+EA25+EC25+EE25+EF25+EG25+EH25+EK25+EM25+EO25+EQ25+ER25+ES25+EW25+EX25+EZ25+FA25+FB25+FD25+FE25+FF25+FG25+FH25+FJ25+FK25+FL25+FQ25+FR25+FS25+FX25+FY25+FZ25+GB25+GE25+GJ25+GL25+GN25+GO25+GP25+GQ25+GS25+GU25+GY25+GZ25+HA25+HB25+HC25+HD25+HG25+HH25+HJ25+HL25+HM25+HS25+HU25+IB25+ID25+IE25+IF25+IG25+IN25+IO25+IR25</f>
        <v>646.9</v>
      </c>
      <c r="K25" s="74">
        <f>+M25+N25+O25+R25+W25+AD25+AI25+AJ25+AL25+AP25+AR25+AX25+AZ25+BH25+BJ25+BM25+BW25+BX25+CO25+CT25+CU25+AW25+AY25+DA25+DC25+DI25+DQ25+DV25+EY25+FT25+FU25+GA25+GC25+GD25+GF25+GG25+GH25+GI25+GK25+GR25+GV25+GW25+HI25+HK25+HX25+IP25+IQ25+IT25+IS25</f>
        <v>661.7</v>
      </c>
      <c r="L25" s="77">
        <f>+F25-I25-J25-K25</f>
        <v>0</v>
      </c>
      <c r="M25" s="75">
        <v>12.8</v>
      </c>
      <c r="N25" s="75">
        <v>12.5</v>
      </c>
      <c r="O25" s="75">
        <v>13.4</v>
      </c>
      <c r="P25" s="75">
        <v>5.4</v>
      </c>
      <c r="Q25" s="75">
        <v>3.2</v>
      </c>
      <c r="R25" s="75">
        <v>12.5</v>
      </c>
      <c r="S25" s="75">
        <v>3.3</v>
      </c>
      <c r="T25" s="75">
        <v>2.7</v>
      </c>
      <c r="U25" s="75">
        <v>3.3</v>
      </c>
      <c r="V25" s="75">
        <v>1.6</v>
      </c>
      <c r="W25" s="75">
        <v>17.5</v>
      </c>
      <c r="X25" s="75">
        <v>3.6</v>
      </c>
      <c r="Y25" s="75">
        <v>3.6</v>
      </c>
      <c r="Z25" s="75">
        <v>3.6</v>
      </c>
      <c r="AA25" s="75">
        <v>3.5</v>
      </c>
      <c r="AB25" s="75">
        <v>1.9</v>
      </c>
      <c r="AC25" s="75">
        <v>2.5</v>
      </c>
      <c r="AD25" s="75">
        <v>12.4</v>
      </c>
      <c r="AE25" s="75">
        <v>3.6</v>
      </c>
      <c r="AF25" s="75">
        <v>2.8</v>
      </c>
      <c r="AG25" s="75">
        <v>3.1</v>
      </c>
      <c r="AH25" s="75">
        <v>3.4</v>
      </c>
      <c r="AI25" s="75">
        <v>11.8</v>
      </c>
      <c r="AJ25" s="75">
        <v>13.3</v>
      </c>
      <c r="AK25" s="75">
        <v>7.2</v>
      </c>
      <c r="AL25" s="75">
        <v>13.1</v>
      </c>
      <c r="AM25" s="75">
        <v>3.6</v>
      </c>
      <c r="AN25" s="75">
        <v>3.7</v>
      </c>
      <c r="AO25" s="75">
        <v>3.3</v>
      </c>
      <c r="AP25" s="75">
        <v>12.5</v>
      </c>
      <c r="AQ25" s="75">
        <v>2.2000000000000002</v>
      </c>
      <c r="AR25" s="75">
        <v>16.5</v>
      </c>
      <c r="AS25" s="75">
        <v>3.3</v>
      </c>
      <c r="AT25" s="75">
        <v>3</v>
      </c>
      <c r="AU25" s="75">
        <v>3.9</v>
      </c>
      <c r="AV25" s="75">
        <v>2.2000000000000002</v>
      </c>
      <c r="AW25" s="75">
        <v>13.2</v>
      </c>
      <c r="AX25" s="75">
        <v>13</v>
      </c>
      <c r="AY25" s="75">
        <v>17.2</v>
      </c>
      <c r="AZ25" s="75">
        <v>14.9</v>
      </c>
      <c r="BA25" s="75">
        <v>2.5</v>
      </c>
      <c r="BB25" s="75">
        <v>0</v>
      </c>
      <c r="BC25" s="75">
        <v>0</v>
      </c>
      <c r="BD25" s="75">
        <v>2.8</v>
      </c>
      <c r="BE25" s="75">
        <v>4.8</v>
      </c>
      <c r="BF25" s="75">
        <v>4.7</v>
      </c>
      <c r="BG25" s="75">
        <v>3.7</v>
      </c>
      <c r="BH25" s="75">
        <v>15.3</v>
      </c>
      <c r="BI25" s="75">
        <v>3.1</v>
      </c>
      <c r="BJ25" s="75">
        <v>13.9</v>
      </c>
      <c r="BK25" s="75">
        <v>3.5</v>
      </c>
      <c r="BL25" s="75">
        <v>4.3</v>
      </c>
      <c r="BM25" s="75">
        <v>17.899999999999999</v>
      </c>
      <c r="BN25" s="75">
        <v>2.4</v>
      </c>
      <c r="BO25" s="75">
        <v>3.3</v>
      </c>
      <c r="BP25" s="75">
        <v>5</v>
      </c>
      <c r="BQ25" s="75">
        <v>3.4</v>
      </c>
      <c r="BR25" s="75">
        <v>2.2000000000000002</v>
      </c>
      <c r="BS25" s="75">
        <v>7.2</v>
      </c>
      <c r="BT25" s="75">
        <v>3.1</v>
      </c>
      <c r="BU25" s="75">
        <v>3.6</v>
      </c>
      <c r="BV25" s="75">
        <v>3.6</v>
      </c>
      <c r="BW25" s="75">
        <v>13.2</v>
      </c>
      <c r="BX25" s="75">
        <v>15.3</v>
      </c>
      <c r="BY25" s="75">
        <v>6</v>
      </c>
      <c r="BZ25" s="75">
        <v>6.3</v>
      </c>
      <c r="CA25" s="75">
        <v>4.5</v>
      </c>
      <c r="CB25" s="75">
        <v>3.7</v>
      </c>
      <c r="CC25" s="75">
        <v>4.5999999999999996</v>
      </c>
      <c r="CD25" s="75">
        <v>2.6</v>
      </c>
      <c r="CE25" s="75">
        <v>2.2000000000000002</v>
      </c>
      <c r="CF25" s="75">
        <v>7.8</v>
      </c>
      <c r="CG25" s="75">
        <v>7.9</v>
      </c>
      <c r="CH25" s="75">
        <v>4.9000000000000004</v>
      </c>
      <c r="CI25" s="75">
        <v>7.6</v>
      </c>
      <c r="CJ25" s="75">
        <v>2.5</v>
      </c>
      <c r="CK25" s="75">
        <v>6.9</v>
      </c>
      <c r="CL25" s="75">
        <v>6.8</v>
      </c>
      <c r="CM25" s="75">
        <v>1.2</v>
      </c>
      <c r="CN25" s="75">
        <v>7</v>
      </c>
      <c r="CO25" s="75">
        <v>15</v>
      </c>
      <c r="CP25" s="75">
        <v>3.9</v>
      </c>
      <c r="CQ25" s="75">
        <v>8.4</v>
      </c>
      <c r="CR25" s="75">
        <v>8.1</v>
      </c>
      <c r="CS25" s="75">
        <v>5.6</v>
      </c>
      <c r="CT25" s="75">
        <v>11.3</v>
      </c>
      <c r="CU25" s="75">
        <v>22</v>
      </c>
      <c r="CV25" s="75">
        <v>3.1</v>
      </c>
      <c r="CW25" s="75">
        <v>7.2</v>
      </c>
      <c r="CX25" s="75">
        <v>5.6</v>
      </c>
      <c r="CY25" s="75">
        <v>3.1</v>
      </c>
      <c r="CZ25" s="75">
        <v>4.3</v>
      </c>
      <c r="DA25" s="75">
        <v>10.4</v>
      </c>
      <c r="DB25" s="75">
        <v>7.7</v>
      </c>
      <c r="DC25" s="75">
        <v>14.1</v>
      </c>
      <c r="DD25" s="75">
        <v>5.5</v>
      </c>
      <c r="DE25" s="75">
        <v>2.9</v>
      </c>
      <c r="DF25" s="75">
        <v>4.3</v>
      </c>
      <c r="DG25" s="75">
        <v>2.2999999999999998</v>
      </c>
      <c r="DH25" s="75">
        <v>9.9</v>
      </c>
      <c r="DI25" s="75">
        <v>18.2</v>
      </c>
      <c r="DJ25" s="75">
        <v>9.1</v>
      </c>
      <c r="DK25" s="75">
        <v>6.3</v>
      </c>
      <c r="DL25" s="75">
        <v>3.3</v>
      </c>
      <c r="DM25" s="75">
        <v>4.5999999999999996</v>
      </c>
      <c r="DN25" s="75">
        <v>4.2</v>
      </c>
      <c r="DO25" s="75">
        <v>5.4</v>
      </c>
      <c r="DP25" s="75">
        <v>4.3</v>
      </c>
      <c r="DQ25" s="75">
        <v>10.1</v>
      </c>
      <c r="DR25" s="75">
        <v>6.9</v>
      </c>
      <c r="DS25" s="75">
        <v>3.3</v>
      </c>
      <c r="DT25" s="75">
        <v>5.0999999999999996</v>
      </c>
      <c r="DU25" s="75">
        <v>3.4</v>
      </c>
      <c r="DV25" s="75">
        <v>10.3</v>
      </c>
      <c r="DW25" s="75">
        <v>5.4</v>
      </c>
      <c r="DX25" s="75">
        <v>7.7</v>
      </c>
      <c r="DY25" s="75">
        <v>6.5</v>
      </c>
      <c r="DZ25" s="75">
        <v>3.1</v>
      </c>
      <c r="EA25" s="75">
        <v>6</v>
      </c>
      <c r="EB25" s="75">
        <v>3.6</v>
      </c>
      <c r="EC25" s="75">
        <v>5.7</v>
      </c>
      <c r="ED25" s="75">
        <v>3</v>
      </c>
      <c r="EE25" s="75">
        <v>6.7</v>
      </c>
      <c r="EF25" s="75">
        <v>7.2</v>
      </c>
      <c r="EG25" s="75">
        <v>5.7</v>
      </c>
      <c r="EH25" s="75">
        <v>7.4</v>
      </c>
      <c r="EI25" s="75">
        <v>5</v>
      </c>
      <c r="EJ25" s="75">
        <v>2</v>
      </c>
      <c r="EK25" s="75">
        <v>7.8</v>
      </c>
      <c r="EL25" s="75">
        <v>5</v>
      </c>
      <c r="EM25" s="75">
        <v>7.1</v>
      </c>
      <c r="EN25" s="75">
        <v>4</v>
      </c>
      <c r="EO25" s="75">
        <v>9.5</v>
      </c>
      <c r="EP25" s="75">
        <v>4.5999999999999996</v>
      </c>
      <c r="EQ25" s="75">
        <v>5.7</v>
      </c>
      <c r="ER25" s="75">
        <v>5.3</v>
      </c>
      <c r="ES25" s="75">
        <v>7.2</v>
      </c>
      <c r="ET25" s="75">
        <v>4.8</v>
      </c>
      <c r="EU25" s="75">
        <v>3.5</v>
      </c>
      <c r="EV25" s="75">
        <v>4.9000000000000004</v>
      </c>
      <c r="EW25" s="75">
        <v>6.2</v>
      </c>
      <c r="EX25" s="75">
        <v>9.6</v>
      </c>
      <c r="EY25" s="75">
        <v>12.9</v>
      </c>
      <c r="EZ25" s="75">
        <v>5.4</v>
      </c>
      <c r="FA25" s="75">
        <v>5.3</v>
      </c>
      <c r="FB25" s="75">
        <v>6</v>
      </c>
      <c r="FC25" s="75">
        <v>3.5</v>
      </c>
      <c r="FD25" s="75">
        <v>7.8</v>
      </c>
      <c r="FE25" s="75">
        <v>6.3</v>
      </c>
      <c r="FF25" s="75">
        <v>5.0999999999999996</v>
      </c>
      <c r="FG25" s="75">
        <v>9.1999999999999993</v>
      </c>
      <c r="FH25" s="75">
        <v>8.1999999999999993</v>
      </c>
      <c r="FI25" s="75">
        <v>2.6</v>
      </c>
      <c r="FJ25" s="75">
        <v>8.3000000000000007</v>
      </c>
      <c r="FK25" s="75">
        <v>5.8</v>
      </c>
      <c r="FL25" s="75">
        <v>6.8</v>
      </c>
      <c r="FM25" s="75"/>
      <c r="FN25" s="75">
        <v>4.8</v>
      </c>
      <c r="FO25" s="75">
        <v>4.0999999999999996</v>
      </c>
      <c r="FP25" s="75">
        <v>3.5</v>
      </c>
      <c r="FQ25" s="75">
        <v>7.2</v>
      </c>
      <c r="FR25" s="75">
        <v>7.5</v>
      </c>
      <c r="FS25" s="75">
        <v>7.8</v>
      </c>
      <c r="FT25" s="75">
        <v>13.3</v>
      </c>
      <c r="FU25" s="75">
        <v>10.3</v>
      </c>
      <c r="FV25" s="75">
        <v>3.8</v>
      </c>
      <c r="FW25" s="75">
        <v>3.7</v>
      </c>
      <c r="FX25" s="75">
        <v>5.4</v>
      </c>
      <c r="FY25" s="75">
        <v>7.7</v>
      </c>
      <c r="FZ25" s="75">
        <v>8.9</v>
      </c>
      <c r="GA25" s="75">
        <v>17.5</v>
      </c>
      <c r="GB25" s="75">
        <v>7.5</v>
      </c>
      <c r="GC25" s="75">
        <v>11.1</v>
      </c>
      <c r="GD25" s="75">
        <v>14.6</v>
      </c>
      <c r="GE25" s="75">
        <v>7.9</v>
      </c>
      <c r="GF25" s="75">
        <v>17</v>
      </c>
      <c r="GG25" s="75">
        <v>15.4</v>
      </c>
      <c r="GH25" s="75">
        <v>12.1</v>
      </c>
      <c r="GI25" s="75">
        <v>11.1</v>
      </c>
      <c r="GJ25" s="75">
        <v>5.3</v>
      </c>
      <c r="GK25" s="75">
        <v>10.5</v>
      </c>
      <c r="GL25" s="75">
        <v>9.4</v>
      </c>
      <c r="GM25" s="75">
        <v>4.5</v>
      </c>
      <c r="GN25" s="75">
        <v>9.5</v>
      </c>
      <c r="GO25" s="75">
        <v>9.3000000000000007</v>
      </c>
      <c r="GP25" s="75">
        <v>9.8000000000000007</v>
      </c>
      <c r="GQ25" s="75">
        <v>9</v>
      </c>
      <c r="GR25" s="75">
        <v>10.1</v>
      </c>
      <c r="GS25" s="75">
        <v>9.9</v>
      </c>
      <c r="GT25" s="75">
        <v>3.8</v>
      </c>
      <c r="GU25" s="75">
        <v>6.9</v>
      </c>
      <c r="GV25" s="75">
        <v>13.2</v>
      </c>
      <c r="GW25" s="75">
        <v>10.7</v>
      </c>
      <c r="GX25" s="75">
        <v>3.2</v>
      </c>
      <c r="GY25" s="75">
        <v>9.1</v>
      </c>
      <c r="GZ25" s="75">
        <v>7.8</v>
      </c>
      <c r="HA25" s="75">
        <v>5.6</v>
      </c>
      <c r="HB25" s="75">
        <v>5.0999999999999996</v>
      </c>
      <c r="HC25" s="75">
        <v>6.6</v>
      </c>
      <c r="HD25" s="75">
        <v>9.3000000000000007</v>
      </c>
      <c r="HE25" s="75">
        <v>3.5</v>
      </c>
      <c r="HF25" s="75">
        <v>4.4000000000000004</v>
      </c>
      <c r="HG25" s="75">
        <v>9.1</v>
      </c>
      <c r="HH25" s="75">
        <v>9.5</v>
      </c>
      <c r="HI25" s="75">
        <v>16.899999999999999</v>
      </c>
      <c r="HJ25" s="75">
        <v>5.2</v>
      </c>
      <c r="HK25" s="75">
        <v>13</v>
      </c>
      <c r="HL25" s="75">
        <v>7.6</v>
      </c>
      <c r="HM25" s="75">
        <v>8.8000000000000007</v>
      </c>
      <c r="HN25" s="75">
        <v>3.4</v>
      </c>
      <c r="HO25" s="75">
        <v>3.9</v>
      </c>
      <c r="HP25" s="75"/>
      <c r="HQ25" s="75"/>
      <c r="HR25" s="75">
        <v>4</v>
      </c>
      <c r="HS25" s="75">
        <v>7.2</v>
      </c>
      <c r="HT25" s="75">
        <v>4</v>
      </c>
      <c r="HU25" s="75">
        <v>6.8</v>
      </c>
      <c r="HV25" s="75">
        <v>5</v>
      </c>
      <c r="HW25" s="75">
        <v>3.7</v>
      </c>
      <c r="HX25" s="75">
        <v>10.9</v>
      </c>
      <c r="HY25" s="75">
        <v>4.0999999999999996</v>
      </c>
      <c r="HZ25" s="75">
        <v>4.0999999999999996</v>
      </c>
      <c r="IA25" s="75">
        <v>3.4</v>
      </c>
      <c r="IB25" s="75">
        <v>7.1</v>
      </c>
      <c r="IC25" s="75">
        <v>4.0999999999999996</v>
      </c>
      <c r="ID25" s="75">
        <v>8.1999999999999993</v>
      </c>
      <c r="IE25" s="75">
        <v>8.5</v>
      </c>
      <c r="IF25" s="75">
        <v>5.5</v>
      </c>
      <c r="IG25" s="75">
        <v>9.4</v>
      </c>
      <c r="IH25" s="75">
        <v>5</v>
      </c>
      <c r="II25" s="75">
        <v>4.8</v>
      </c>
      <c r="IJ25" s="75">
        <v>3.3</v>
      </c>
      <c r="IK25" s="75">
        <v>3.7</v>
      </c>
      <c r="IL25" s="75">
        <v>3.1</v>
      </c>
      <c r="IM25" s="75">
        <v>4.8</v>
      </c>
      <c r="IN25" s="75">
        <v>5.8</v>
      </c>
      <c r="IO25" s="75">
        <v>8.6</v>
      </c>
      <c r="IP25" s="75">
        <v>11</v>
      </c>
      <c r="IQ25" s="75">
        <v>13.8</v>
      </c>
      <c r="IR25" s="75">
        <v>9.3000000000000007</v>
      </c>
      <c r="IS25" s="75">
        <v>12.4</v>
      </c>
      <c r="IT25" s="75">
        <v>10.3</v>
      </c>
      <c r="IU25" s="75">
        <v>3.1</v>
      </c>
      <c r="IV25" s="75"/>
      <c r="IW25" s="75"/>
      <c r="IX25" s="75"/>
      <c r="IY25" s="75"/>
      <c r="IZ25" s="75"/>
      <c r="JA25" s="75"/>
      <c r="JB25" s="75"/>
      <c r="JC25" s="75"/>
      <c r="JD25" s="75"/>
      <c r="JE25" s="75"/>
      <c r="JF25" s="75"/>
      <c r="JG25" s="75"/>
      <c r="JH25" s="75"/>
      <c r="JI25" s="75"/>
      <c r="JJ25" s="75"/>
      <c r="JK25" s="75"/>
      <c r="JL25" s="75"/>
      <c r="JM25" s="75"/>
      <c r="JN25" s="75"/>
      <c r="JO25" s="75"/>
      <c r="JP25" s="75"/>
      <c r="JQ25" s="75"/>
      <c r="JR25" s="75"/>
      <c r="JS25" s="75"/>
      <c r="JT25" s="75"/>
      <c r="JU25" s="75"/>
      <c r="JV25" s="75"/>
      <c r="JW25" s="75"/>
      <c r="JX25" s="75"/>
      <c r="JY25" s="75"/>
      <c r="JZ25" s="75"/>
      <c r="KA25" s="75"/>
      <c r="KB25" s="75"/>
      <c r="KC25" s="75"/>
      <c r="KD25" s="75"/>
      <c r="KE25" s="75"/>
      <c r="KF25" s="75"/>
      <c r="KG25" s="75"/>
      <c r="KH25" s="75"/>
      <c r="KI25" s="75"/>
      <c r="KJ25" s="75"/>
      <c r="KK25" s="75"/>
      <c r="KL25" s="75"/>
      <c r="KM25" s="75"/>
      <c r="KN25" s="75"/>
      <c r="KO25" s="75"/>
      <c r="KP25" s="75"/>
      <c r="KQ25" s="75"/>
      <c r="KR25" s="75"/>
      <c r="KS25" s="75"/>
      <c r="KT25" s="75"/>
      <c r="KU25" s="75"/>
      <c r="KV25" s="75"/>
      <c r="KW25" s="75"/>
      <c r="KX25" s="75"/>
      <c r="KY25" s="75"/>
      <c r="KZ25" s="75"/>
      <c r="LA25" s="75"/>
      <c r="LB25" s="75"/>
      <c r="LC25" s="75"/>
      <c r="LD25" s="75"/>
      <c r="LE25" s="75"/>
      <c r="LF25" s="75"/>
      <c r="LG25" s="75"/>
      <c r="LH25" s="75"/>
      <c r="LI25" s="75"/>
      <c r="LJ25" s="75"/>
      <c r="LK25" s="75"/>
      <c r="LL25" s="75"/>
      <c r="LM25" s="75"/>
      <c r="LN25" s="75"/>
      <c r="LO25" s="75"/>
      <c r="LP25" s="75"/>
      <c r="LQ25" s="75"/>
      <c r="LR25" s="75"/>
      <c r="LS25" s="75"/>
      <c r="LT25" s="75"/>
      <c r="LU25" s="75"/>
      <c r="LV25" s="75"/>
      <c r="LW25" s="75"/>
      <c r="LX25" s="75"/>
      <c r="LY25" s="75"/>
      <c r="LZ25" s="75"/>
      <c r="MA25" s="75"/>
      <c r="MB25" s="75"/>
      <c r="MC25" s="75"/>
      <c r="MD25" s="75"/>
      <c r="ME25" s="75"/>
      <c r="MF25" s="75"/>
      <c r="MG25" s="75"/>
      <c r="MH25" s="75"/>
      <c r="MI25" s="75"/>
      <c r="MJ25" s="75"/>
      <c r="MK25" s="75"/>
      <c r="ML25" s="75"/>
      <c r="MM25" s="75"/>
      <c r="MN25" s="75"/>
      <c r="MO25" s="75"/>
      <c r="MP25" s="75"/>
      <c r="MQ25" s="75"/>
      <c r="MR25" s="75"/>
      <c r="MS25" s="75"/>
      <c r="MT25" s="75"/>
      <c r="MU25" s="75"/>
      <c r="MV25" s="75"/>
      <c r="MW25" s="75"/>
      <c r="MX25" s="75"/>
      <c r="MY25" s="75"/>
      <c r="MZ25" s="75"/>
      <c r="NA25" s="75"/>
      <c r="NB25" s="75"/>
      <c r="NC25" s="75"/>
      <c r="ND25" s="75"/>
      <c r="NE25" s="75"/>
      <c r="NF25" s="75"/>
      <c r="NG25" s="75"/>
      <c r="NH25" s="75"/>
      <c r="NI25" s="75"/>
      <c r="NJ25" s="75"/>
      <c r="NK25" s="75"/>
      <c r="NL25" s="75"/>
      <c r="NM25" s="75"/>
      <c r="NN25" s="75">
        <f t="shared" si="95"/>
        <v>202.89999999999998</v>
      </c>
      <c r="NO25" s="75">
        <f t="shared" si="96"/>
        <v>187.20000000000002</v>
      </c>
      <c r="NP25" s="75">
        <f t="shared" si="97"/>
        <v>211.5</v>
      </c>
      <c r="NQ25" s="75">
        <f t="shared" si="98"/>
        <v>191.3</v>
      </c>
      <c r="NR25" s="75">
        <f t="shared" si="99"/>
        <v>189.4</v>
      </c>
      <c r="NS25" s="75">
        <f t="shared" si="100"/>
        <v>249.70000000000002</v>
      </c>
      <c r="NT25" s="75">
        <f t="shared" si="101"/>
        <v>238.10000000000002</v>
      </c>
      <c r="NU25" s="75">
        <f t="shared" si="102"/>
        <v>195.00000000000003</v>
      </c>
      <c r="NV25" s="75">
        <f t="shared" si="103"/>
        <v>0</v>
      </c>
      <c r="NW25" s="75">
        <f t="shared" si="104"/>
        <v>0</v>
      </c>
      <c r="NX25" s="75">
        <f t="shared" si="105"/>
        <v>0</v>
      </c>
      <c r="NY25" s="75">
        <f t="shared" si="106"/>
        <v>0</v>
      </c>
      <c r="NZ25" s="75">
        <f t="shared" si="107"/>
        <v>1446.2</v>
      </c>
      <c r="OA25" s="2"/>
      <c r="OB25" s="82"/>
    </row>
    <row r="26" spans="1:393" s="3" customFormat="1" x14ac:dyDescent="0.3">
      <c r="A26" s="1" t="s">
        <v>233</v>
      </c>
      <c r="B26" s="1" t="s">
        <v>234</v>
      </c>
      <c r="C26" s="1" t="s">
        <v>235</v>
      </c>
      <c r="D26" s="1" t="s">
        <v>7</v>
      </c>
      <c r="E26" s="73">
        <f>SUM(M26:NM26)</f>
        <v>421.5</v>
      </c>
      <c r="F26" s="73"/>
      <c r="G26" s="73"/>
      <c r="H26" s="73"/>
      <c r="I26" s="74">
        <f>SUM(M26:CX26)+DR26+EE26+EP26+EQ26+ES26+FA26+FE26+FG26</f>
        <v>73.300000000000011</v>
      </c>
      <c r="J26" s="74">
        <f>+EB26+ED26+EI26+EX26</f>
        <v>30.5</v>
      </c>
      <c r="K26" s="74">
        <f>+DA26+DB26+DE26+DI26+DO26+DP26+DS26+DU26+DW26+DZ26+EC26+EG26+EK26+EM26+EN26+ER26+EW26+EY26+FF26</f>
        <v>317.70000000000005</v>
      </c>
      <c r="L26" s="77">
        <f>+E26-I26-J26-K26</f>
        <v>0</v>
      </c>
      <c r="M26" s="75"/>
      <c r="N26" s="75"/>
      <c r="O26" s="75">
        <v>2.5</v>
      </c>
      <c r="P26" s="75"/>
      <c r="Q26" s="75">
        <v>2.5</v>
      </c>
      <c r="R26" s="75">
        <v>2.7</v>
      </c>
      <c r="S26" s="75"/>
      <c r="T26" s="75">
        <v>2.6</v>
      </c>
      <c r="U26" s="75">
        <v>2.6</v>
      </c>
      <c r="V26" s="75">
        <v>2.7</v>
      </c>
      <c r="W26" s="75">
        <v>2.7</v>
      </c>
      <c r="X26" s="75">
        <v>1.9</v>
      </c>
      <c r="Y26" s="75">
        <v>1.8</v>
      </c>
      <c r="Z26" s="75">
        <v>2.5</v>
      </c>
      <c r="AA26" s="75"/>
      <c r="AB26" s="75">
        <v>2.7</v>
      </c>
      <c r="AC26" s="75">
        <v>2.6</v>
      </c>
      <c r="AD26" s="75">
        <v>2.2000000000000002</v>
      </c>
      <c r="AE26" s="75"/>
      <c r="AF26" s="75">
        <v>2.5</v>
      </c>
      <c r="AG26" s="75"/>
      <c r="AH26" s="75"/>
      <c r="AI26" s="75">
        <v>1.9</v>
      </c>
      <c r="AJ26" s="75">
        <v>3.6</v>
      </c>
      <c r="AK26" s="75">
        <v>4.5999999999999996</v>
      </c>
      <c r="AL26" s="75">
        <v>2.6</v>
      </c>
      <c r="AM26" s="75">
        <v>2.7</v>
      </c>
      <c r="AN26" s="75">
        <v>2.5</v>
      </c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>
        <v>10.1</v>
      </c>
      <c r="DB26" s="75">
        <v>20</v>
      </c>
      <c r="DC26" s="75"/>
      <c r="DD26" s="75"/>
      <c r="DE26" s="75">
        <v>20</v>
      </c>
      <c r="DF26" s="75"/>
      <c r="DG26" s="75"/>
      <c r="DH26" s="75"/>
      <c r="DI26" s="75">
        <v>20</v>
      </c>
      <c r="DJ26" s="75"/>
      <c r="DK26" s="75"/>
      <c r="DL26" s="75"/>
      <c r="DM26" s="75"/>
      <c r="DN26" s="75"/>
      <c r="DO26" s="75">
        <v>11.1</v>
      </c>
      <c r="DP26" s="75">
        <v>20</v>
      </c>
      <c r="DQ26" s="75"/>
      <c r="DR26" s="75">
        <v>2.6</v>
      </c>
      <c r="DS26" s="75">
        <v>20</v>
      </c>
      <c r="DT26" s="75"/>
      <c r="DU26" s="75">
        <v>10.8</v>
      </c>
      <c r="DV26" s="75"/>
      <c r="DW26" s="75">
        <v>20</v>
      </c>
      <c r="DX26" s="75"/>
      <c r="DY26" s="75"/>
      <c r="DZ26" s="75">
        <v>20</v>
      </c>
      <c r="EA26" s="75"/>
      <c r="EB26" s="75">
        <v>6.2</v>
      </c>
      <c r="EC26" s="75">
        <v>12.4</v>
      </c>
      <c r="ED26" s="75">
        <v>10</v>
      </c>
      <c r="EE26" s="75">
        <v>1.2</v>
      </c>
      <c r="EF26" s="75"/>
      <c r="EG26" s="75">
        <v>20</v>
      </c>
      <c r="EH26" s="75"/>
      <c r="EI26" s="75">
        <v>6.7</v>
      </c>
      <c r="EJ26" s="75"/>
      <c r="EK26" s="75">
        <v>20</v>
      </c>
      <c r="EL26" s="75"/>
      <c r="EM26" s="75">
        <v>11.8</v>
      </c>
      <c r="EN26" s="75">
        <v>17</v>
      </c>
      <c r="EO26" s="75"/>
      <c r="EP26" s="75">
        <v>1.9</v>
      </c>
      <c r="EQ26" s="75">
        <v>4</v>
      </c>
      <c r="ER26" s="75">
        <v>13</v>
      </c>
      <c r="ES26" s="75">
        <v>4.5999999999999996</v>
      </c>
      <c r="ET26" s="75"/>
      <c r="EU26" s="75"/>
      <c r="EV26" s="75"/>
      <c r="EW26" s="75">
        <v>11.5</v>
      </c>
      <c r="EX26" s="75">
        <v>7.6</v>
      </c>
      <c r="EY26" s="75">
        <v>20</v>
      </c>
      <c r="EZ26" s="75"/>
      <c r="FA26" s="75">
        <v>2.4</v>
      </c>
      <c r="FB26" s="75"/>
      <c r="FC26" s="75"/>
      <c r="FD26" s="75"/>
      <c r="FE26" s="75">
        <v>1.7</v>
      </c>
      <c r="FF26" s="75">
        <v>20</v>
      </c>
      <c r="FG26" s="75">
        <v>2.5</v>
      </c>
      <c r="FH26" s="75"/>
      <c r="FI26" s="75"/>
      <c r="FJ26" s="75"/>
      <c r="FK26" s="75"/>
      <c r="FL26" s="75"/>
      <c r="FM26" s="75"/>
      <c r="FN26" s="75"/>
      <c r="FO26" s="75"/>
      <c r="FP26" s="75"/>
      <c r="FQ26" s="75"/>
      <c r="FR26" s="75"/>
      <c r="FS26" s="75"/>
      <c r="FT26" s="75"/>
      <c r="FU26" s="75"/>
      <c r="FV26" s="75"/>
      <c r="FW26" s="75"/>
      <c r="FX26" s="75"/>
      <c r="FY26" s="75"/>
      <c r="FZ26" s="75"/>
      <c r="GA26" s="75"/>
      <c r="GB26" s="75"/>
      <c r="GC26" s="75"/>
      <c r="GD26" s="75"/>
      <c r="GE26" s="75"/>
      <c r="GF26" s="75"/>
      <c r="GG26" s="75"/>
      <c r="GH26" s="75"/>
      <c r="GI26" s="75"/>
      <c r="GJ26" s="75"/>
      <c r="GK26" s="75"/>
      <c r="GL26" s="75"/>
      <c r="GM26" s="75"/>
      <c r="GN26" s="75"/>
      <c r="GO26" s="75"/>
      <c r="GP26" s="75"/>
      <c r="GQ26" s="75"/>
      <c r="GR26" s="75"/>
      <c r="GS26" s="75"/>
      <c r="GT26" s="75"/>
      <c r="GU26" s="75"/>
      <c r="GV26" s="75"/>
      <c r="GW26" s="75"/>
      <c r="GX26" s="75"/>
      <c r="GY26" s="75"/>
      <c r="GZ26" s="75"/>
      <c r="HA26" s="75"/>
      <c r="HB26" s="75"/>
      <c r="HC26" s="75"/>
      <c r="HD26" s="75"/>
      <c r="HE26" s="75"/>
      <c r="HF26" s="75"/>
      <c r="HG26" s="75"/>
      <c r="HH26" s="75"/>
      <c r="HI26" s="75"/>
      <c r="HJ26" s="75"/>
      <c r="HK26" s="75"/>
      <c r="HL26" s="75"/>
      <c r="HM26" s="75"/>
      <c r="HN26" s="75"/>
      <c r="HO26" s="75"/>
      <c r="HP26" s="75"/>
      <c r="HQ26" s="75"/>
      <c r="HR26" s="75"/>
      <c r="HS26" s="75"/>
      <c r="HT26" s="75"/>
      <c r="HU26" s="75"/>
      <c r="HV26" s="75"/>
      <c r="HW26" s="75"/>
      <c r="HX26" s="75"/>
      <c r="HY26" s="75"/>
      <c r="HZ26" s="75"/>
      <c r="IA26" s="75"/>
      <c r="IB26" s="75"/>
      <c r="IC26" s="75"/>
      <c r="ID26" s="75"/>
      <c r="IE26" s="75"/>
      <c r="IF26" s="75"/>
      <c r="IG26" s="75"/>
      <c r="IH26" s="75"/>
      <c r="II26" s="75"/>
      <c r="IJ26" s="75"/>
      <c r="IK26" s="75"/>
      <c r="IL26" s="75"/>
      <c r="IM26" s="75"/>
      <c r="IN26" s="75"/>
      <c r="IO26" s="75"/>
      <c r="IP26" s="75"/>
      <c r="IQ26" s="75"/>
      <c r="IR26" s="75"/>
      <c r="IS26" s="75"/>
      <c r="IT26" s="75"/>
      <c r="IU26" s="75"/>
      <c r="IV26" s="75"/>
      <c r="IW26" s="75"/>
      <c r="IX26" s="75"/>
      <c r="IY26" s="75"/>
      <c r="IZ26" s="75"/>
      <c r="JA26" s="75"/>
      <c r="JB26" s="75"/>
      <c r="JC26" s="75"/>
      <c r="JD26" s="75"/>
      <c r="JE26" s="75"/>
      <c r="JF26" s="75"/>
      <c r="JG26" s="75"/>
      <c r="JH26" s="75"/>
      <c r="JI26" s="75"/>
      <c r="JJ26" s="75"/>
      <c r="JK26" s="75"/>
      <c r="JL26" s="75"/>
      <c r="JM26" s="75"/>
      <c r="JN26" s="75"/>
      <c r="JO26" s="75"/>
      <c r="JP26" s="75"/>
      <c r="JQ26" s="75"/>
      <c r="JR26" s="75"/>
      <c r="JS26" s="75"/>
      <c r="JT26" s="75"/>
      <c r="JU26" s="75"/>
      <c r="JV26" s="75"/>
      <c r="JW26" s="75"/>
      <c r="JX26" s="75"/>
      <c r="JY26" s="75"/>
      <c r="JZ26" s="75"/>
      <c r="KA26" s="75"/>
      <c r="KB26" s="75"/>
      <c r="KC26" s="75"/>
      <c r="KD26" s="75"/>
      <c r="KE26" s="75"/>
      <c r="KF26" s="75"/>
      <c r="KG26" s="75"/>
      <c r="KH26" s="75"/>
      <c r="KI26" s="75"/>
      <c r="KJ26" s="75"/>
      <c r="KK26" s="75"/>
      <c r="KL26" s="75"/>
      <c r="KM26" s="75"/>
      <c r="KN26" s="75"/>
      <c r="KO26" s="75"/>
      <c r="KP26" s="75"/>
      <c r="KQ26" s="75"/>
      <c r="KR26" s="75"/>
      <c r="KS26" s="75"/>
      <c r="KT26" s="75"/>
      <c r="KU26" s="75"/>
      <c r="KV26" s="75"/>
      <c r="KW26" s="75"/>
      <c r="KX26" s="75"/>
      <c r="KY26" s="75"/>
      <c r="KZ26" s="75"/>
      <c r="LA26" s="75"/>
      <c r="LB26" s="75"/>
      <c r="LC26" s="75"/>
      <c r="LD26" s="75"/>
      <c r="LE26" s="75"/>
      <c r="LF26" s="75"/>
      <c r="LG26" s="75"/>
      <c r="LH26" s="75"/>
      <c r="LI26" s="75"/>
      <c r="LJ26" s="75"/>
      <c r="LK26" s="75"/>
      <c r="LL26" s="75"/>
      <c r="LM26" s="75"/>
      <c r="LN26" s="75"/>
      <c r="LO26" s="75"/>
      <c r="LP26" s="75"/>
      <c r="LQ26" s="75"/>
      <c r="LR26" s="75"/>
      <c r="LS26" s="75"/>
      <c r="LT26" s="75"/>
      <c r="LU26" s="75"/>
      <c r="LV26" s="75"/>
      <c r="LW26" s="75"/>
      <c r="LX26" s="75"/>
      <c r="LY26" s="75"/>
      <c r="LZ26" s="75"/>
      <c r="MA26" s="75"/>
      <c r="MB26" s="75"/>
      <c r="MC26" s="75"/>
      <c r="MD26" s="75"/>
      <c r="ME26" s="75"/>
      <c r="MF26" s="75"/>
      <c r="MG26" s="75"/>
      <c r="MH26" s="75"/>
      <c r="MI26" s="75"/>
      <c r="MJ26" s="75"/>
      <c r="MK26" s="75"/>
      <c r="ML26" s="75"/>
      <c r="MM26" s="75"/>
      <c r="MN26" s="75"/>
      <c r="MO26" s="75"/>
      <c r="MP26" s="75"/>
      <c r="MQ26" s="75"/>
      <c r="MR26" s="75"/>
      <c r="MS26" s="75"/>
      <c r="MT26" s="75"/>
      <c r="MU26" s="75"/>
      <c r="MV26" s="75"/>
      <c r="MW26" s="75"/>
      <c r="MX26" s="75"/>
      <c r="MY26" s="75"/>
      <c r="MZ26" s="75"/>
      <c r="NA26" s="75"/>
      <c r="NB26" s="75"/>
      <c r="NC26" s="75"/>
      <c r="ND26" s="75"/>
      <c r="NE26" s="75"/>
      <c r="NF26" s="75"/>
      <c r="NG26" s="75"/>
      <c r="NH26" s="75"/>
      <c r="NI26" s="75"/>
      <c r="NJ26" s="75"/>
      <c r="NK26" s="75"/>
      <c r="NL26" s="75"/>
      <c r="NM26" s="75"/>
      <c r="NN26" s="75">
        <f t="shared" si="95"/>
        <v>52.400000000000006</v>
      </c>
      <c r="NO26" s="75">
        <f t="shared" si="96"/>
        <v>0</v>
      </c>
      <c r="NP26" s="75">
        <f t="shared" si="97"/>
        <v>0</v>
      </c>
      <c r="NQ26" s="75">
        <f t="shared" si="98"/>
        <v>180.79999999999998</v>
      </c>
      <c r="NR26" s="75">
        <f t="shared" si="99"/>
        <v>188.29999999999998</v>
      </c>
      <c r="NS26" s="75">
        <f t="shared" si="100"/>
        <v>0</v>
      </c>
      <c r="NT26" s="75">
        <f t="shared" si="101"/>
        <v>0</v>
      </c>
      <c r="NU26" s="75">
        <f t="shared" si="102"/>
        <v>0</v>
      </c>
      <c r="NV26" s="75">
        <f t="shared" si="103"/>
        <v>0</v>
      </c>
      <c r="NW26" s="75">
        <f t="shared" si="104"/>
        <v>0</v>
      </c>
      <c r="NX26" s="75">
        <f t="shared" si="105"/>
        <v>0</v>
      </c>
      <c r="NY26" s="75">
        <f t="shared" si="106"/>
        <v>0</v>
      </c>
      <c r="NZ26" s="75">
        <f t="shared" si="107"/>
        <v>421.5</v>
      </c>
      <c r="OA26" s="2"/>
      <c r="OB26" s="82"/>
    </row>
    <row r="27" spans="1:393" s="5" customFormat="1" ht="15" thickBot="1" x14ac:dyDescent="0.35">
      <c r="A27" s="4" t="s">
        <v>54</v>
      </c>
      <c r="B27" s="4"/>
      <c r="C27" s="4"/>
      <c r="D27" s="4"/>
      <c r="E27" s="76">
        <f t="shared" ref="E27:BP27" si="108">SUM(E3:E26)</f>
        <v>6832.8999999999987</v>
      </c>
      <c r="F27" s="76">
        <f t="shared" si="108"/>
        <v>6212.4</v>
      </c>
      <c r="G27" s="76">
        <f t="shared" si="108"/>
        <v>2339.5999999999995</v>
      </c>
      <c r="H27" s="76">
        <f t="shared" si="108"/>
        <v>1343.5</v>
      </c>
      <c r="I27" s="76">
        <f t="shared" si="108"/>
        <v>6320.9000000000005</v>
      </c>
      <c r="J27" s="76">
        <f t="shared" si="108"/>
        <v>5969.4</v>
      </c>
      <c r="K27" s="76">
        <f t="shared" si="108"/>
        <v>4438.0999999999995</v>
      </c>
      <c r="L27" s="78">
        <f t="shared" si="108"/>
        <v>-1.3642420526593924E-12</v>
      </c>
      <c r="M27" s="76">
        <f t="shared" si="108"/>
        <v>90.38000000000001</v>
      </c>
      <c r="N27" s="76">
        <f t="shared" si="108"/>
        <v>92.81</v>
      </c>
      <c r="O27" s="76">
        <f t="shared" si="108"/>
        <v>104.13999999999999</v>
      </c>
      <c r="P27" s="76">
        <f t="shared" si="108"/>
        <v>91.210000000000008</v>
      </c>
      <c r="Q27" s="76">
        <f t="shared" si="108"/>
        <v>61.250000000000007</v>
      </c>
      <c r="R27" s="76">
        <f t="shared" si="108"/>
        <v>72.05</v>
      </c>
      <c r="S27" s="76">
        <f t="shared" si="108"/>
        <v>68.199999999999989</v>
      </c>
      <c r="T27" s="76">
        <f t="shared" si="108"/>
        <v>89.67</v>
      </c>
      <c r="U27" s="76">
        <f t="shared" si="108"/>
        <v>71.469999999999985</v>
      </c>
      <c r="V27" s="76">
        <f t="shared" si="108"/>
        <v>79.959999999999994</v>
      </c>
      <c r="W27" s="76">
        <f t="shared" si="108"/>
        <v>95.54000000000002</v>
      </c>
      <c r="X27" s="76">
        <f t="shared" si="108"/>
        <v>85.6</v>
      </c>
      <c r="Y27" s="76">
        <f t="shared" si="108"/>
        <v>70.039999999999992</v>
      </c>
      <c r="Z27" s="76">
        <f t="shared" si="108"/>
        <v>75.70999999999998</v>
      </c>
      <c r="AA27" s="76">
        <f t="shared" si="108"/>
        <v>89.969999999999985</v>
      </c>
      <c r="AB27" s="76">
        <f t="shared" si="108"/>
        <v>92.63000000000001</v>
      </c>
      <c r="AC27" s="76">
        <f t="shared" si="108"/>
        <v>75.789999999999992</v>
      </c>
      <c r="AD27" s="76">
        <f t="shared" si="108"/>
        <v>96.9</v>
      </c>
      <c r="AE27" s="76">
        <f t="shared" si="108"/>
        <v>63.530000000000008</v>
      </c>
      <c r="AF27" s="76">
        <f t="shared" si="108"/>
        <v>54.879999999999995</v>
      </c>
      <c r="AG27" s="76">
        <f t="shared" si="108"/>
        <v>68.789999999999992</v>
      </c>
      <c r="AH27" s="76">
        <f t="shared" si="108"/>
        <v>55.55</v>
      </c>
      <c r="AI27" s="76">
        <f t="shared" si="108"/>
        <v>73.89</v>
      </c>
      <c r="AJ27" s="76">
        <f t="shared" si="108"/>
        <v>95.629999999999981</v>
      </c>
      <c r="AK27" s="76">
        <f t="shared" si="108"/>
        <v>78.83</v>
      </c>
      <c r="AL27" s="76">
        <f t="shared" si="108"/>
        <v>59.050000000000004</v>
      </c>
      <c r="AM27" s="76">
        <f t="shared" si="108"/>
        <v>64.540000000000006</v>
      </c>
      <c r="AN27" s="76">
        <f t="shared" si="108"/>
        <v>62.36</v>
      </c>
      <c r="AO27" s="76">
        <f t="shared" si="108"/>
        <v>61.33</v>
      </c>
      <c r="AP27" s="76">
        <f t="shared" si="108"/>
        <v>76.34</v>
      </c>
      <c r="AQ27" s="76">
        <f t="shared" si="108"/>
        <v>76.860000000000014</v>
      </c>
      <c r="AR27" s="76">
        <f t="shared" si="108"/>
        <v>69.3</v>
      </c>
      <c r="AS27" s="76">
        <f t="shared" si="108"/>
        <v>57.999999999999993</v>
      </c>
      <c r="AT27" s="76">
        <f t="shared" si="108"/>
        <v>68.099999999999994</v>
      </c>
      <c r="AU27" s="76">
        <f t="shared" si="108"/>
        <v>62.999999999999993</v>
      </c>
      <c r="AV27" s="76">
        <f t="shared" si="108"/>
        <v>45</v>
      </c>
      <c r="AW27" s="76">
        <f t="shared" si="108"/>
        <v>70.8</v>
      </c>
      <c r="AX27" s="76">
        <f t="shared" si="108"/>
        <v>73.400000000000006</v>
      </c>
      <c r="AY27" s="76">
        <f t="shared" si="108"/>
        <v>66.5</v>
      </c>
      <c r="AZ27" s="76">
        <f t="shared" si="108"/>
        <v>88</v>
      </c>
      <c r="BA27" s="76">
        <f t="shared" si="108"/>
        <v>67.099999999999994</v>
      </c>
      <c r="BB27" s="76">
        <f t="shared" si="108"/>
        <v>74.7</v>
      </c>
      <c r="BC27" s="76">
        <f t="shared" si="108"/>
        <v>53.70000000000001</v>
      </c>
      <c r="BD27" s="76">
        <f t="shared" si="108"/>
        <v>55.4</v>
      </c>
      <c r="BE27" s="76">
        <f t="shared" si="108"/>
        <v>123.39999999999999</v>
      </c>
      <c r="BF27" s="76">
        <f t="shared" si="108"/>
        <v>67.900000000000006</v>
      </c>
      <c r="BG27" s="76">
        <f t="shared" si="108"/>
        <v>79.500000000000014</v>
      </c>
      <c r="BH27" s="76">
        <f t="shared" si="108"/>
        <v>83.799999999999983</v>
      </c>
      <c r="BI27" s="76">
        <f t="shared" si="108"/>
        <v>62.500000000000007</v>
      </c>
      <c r="BJ27" s="76">
        <f t="shared" si="108"/>
        <v>84.8</v>
      </c>
      <c r="BK27" s="76">
        <f t="shared" si="108"/>
        <v>50.699999999999996</v>
      </c>
      <c r="BL27" s="76">
        <f t="shared" si="108"/>
        <v>80.999999999999986</v>
      </c>
      <c r="BM27" s="76">
        <f t="shared" si="108"/>
        <v>91.5</v>
      </c>
      <c r="BN27" s="76">
        <f t="shared" si="108"/>
        <v>63.5</v>
      </c>
      <c r="BO27" s="76">
        <f t="shared" si="108"/>
        <v>66.900000000000006</v>
      </c>
      <c r="BP27" s="76">
        <f t="shared" si="108"/>
        <v>66.5</v>
      </c>
      <c r="BQ27" s="76">
        <f t="shared" ref="BQ27:EB27" si="109">SUM(BQ3:BQ26)</f>
        <v>75.5</v>
      </c>
      <c r="BR27" s="76">
        <f t="shared" si="109"/>
        <v>91.600000000000009</v>
      </c>
      <c r="BS27" s="76">
        <f t="shared" si="109"/>
        <v>140.79999999999998</v>
      </c>
      <c r="BT27" s="76">
        <f t="shared" si="109"/>
        <v>91.6</v>
      </c>
      <c r="BU27" s="76">
        <f t="shared" si="109"/>
        <v>86.300000000000011</v>
      </c>
      <c r="BV27" s="76">
        <f t="shared" si="109"/>
        <v>80.799999999999983</v>
      </c>
      <c r="BW27" s="76">
        <f t="shared" si="109"/>
        <v>83.199999999999989</v>
      </c>
      <c r="BX27" s="76">
        <f t="shared" si="109"/>
        <v>88.6</v>
      </c>
      <c r="BY27" s="76">
        <f t="shared" si="109"/>
        <v>90.899999999999991</v>
      </c>
      <c r="BZ27" s="76">
        <f t="shared" si="109"/>
        <v>107</v>
      </c>
      <c r="CA27" s="76">
        <f t="shared" si="109"/>
        <v>74</v>
      </c>
      <c r="CB27" s="76">
        <f t="shared" si="109"/>
        <v>60.300000000000004</v>
      </c>
      <c r="CC27" s="76">
        <f t="shared" si="109"/>
        <v>48.5</v>
      </c>
      <c r="CD27" s="76">
        <f t="shared" si="109"/>
        <v>90.399999999999991</v>
      </c>
      <c r="CE27" s="76">
        <f t="shared" si="109"/>
        <v>58</v>
      </c>
      <c r="CF27" s="76">
        <f t="shared" si="109"/>
        <v>45.699999999999996</v>
      </c>
      <c r="CG27" s="76">
        <f t="shared" si="109"/>
        <v>105.4</v>
      </c>
      <c r="CH27" s="76">
        <f t="shared" si="109"/>
        <v>84.200000000000017</v>
      </c>
      <c r="CI27" s="76">
        <f t="shared" si="109"/>
        <v>65.399999999999991</v>
      </c>
      <c r="CJ27" s="76">
        <f t="shared" si="109"/>
        <v>56.000000000000007</v>
      </c>
      <c r="CK27" s="76">
        <f t="shared" si="109"/>
        <v>112.5</v>
      </c>
      <c r="CL27" s="76">
        <f t="shared" si="109"/>
        <v>63.8</v>
      </c>
      <c r="CM27" s="76">
        <f t="shared" si="109"/>
        <v>56.599999999999994</v>
      </c>
      <c r="CN27" s="76">
        <f t="shared" si="109"/>
        <v>107.5</v>
      </c>
      <c r="CO27" s="76">
        <f t="shared" si="109"/>
        <v>104.89999999999999</v>
      </c>
      <c r="CP27" s="76">
        <f t="shared" si="109"/>
        <v>87.700000000000031</v>
      </c>
      <c r="CQ27" s="76">
        <f t="shared" si="109"/>
        <v>98.2</v>
      </c>
      <c r="CR27" s="76">
        <f t="shared" si="109"/>
        <v>99.59999999999998</v>
      </c>
      <c r="CS27" s="76">
        <f t="shared" si="109"/>
        <v>51.3</v>
      </c>
      <c r="CT27" s="76">
        <f t="shared" si="109"/>
        <v>70.7</v>
      </c>
      <c r="CU27" s="76">
        <f t="shared" si="109"/>
        <v>107</v>
      </c>
      <c r="CV27" s="76">
        <f t="shared" si="109"/>
        <v>70.3</v>
      </c>
      <c r="CW27" s="76">
        <f t="shared" si="109"/>
        <v>73.3</v>
      </c>
      <c r="CX27" s="76">
        <f t="shared" si="109"/>
        <v>57.9</v>
      </c>
      <c r="CY27" s="76">
        <f t="shared" si="109"/>
        <v>81.599999999999994</v>
      </c>
      <c r="CZ27" s="76">
        <f t="shared" si="109"/>
        <v>76.400000000000006</v>
      </c>
      <c r="DA27" s="76">
        <f t="shared" si="109"/>
        <v>90.3</v>
      </c>
      <c r="DB27" s="76">
        <f t="shared" si="109"/>
        <v>119.00000000000001</v>
      </c>
      <c r="DC27" s="76">
        <f t="shared" si="109"/>
        <v>89.5</v>
      </c>
      <c r="DD27" s="76">
        <f t="shared" si="109"/>
        <v>54.3</v>
      </c>
      <c r="DE27" s="76">
        <f t="shared" si="109"/>
        <v>92</v>
      </c>
      <c r="DF27" s="76">
        <f t="shared" si="109"/>
        <v>89.899999999999991</v>
      </c>
      <c r="DG27" s="76">
        <f t="shared" si="109"/>
        <v>55.399999999999991</v>
      </c>
      <c r="DH27" s="76">
        <f t="shared" si="109"/>
        <v>80.400000000000006</v>
      </c>
      <c r="DI27" s="76">
        <f t="shared" si="109"/>
        <v>90.6</v>
      </c>
      <c r="DJ27" s="76">
        <f t="shared" si="109"/>
        <v>54.300000000000004</v>
      </c>
      <c r="DK27" s="76">
        <f t="shared" si="109"/>
        <v>49.899999999999991</v>
      </c>
      <c r="DL27" s="76">
        <f t="shared" si="109"/>
        <v>55.899999999999991</v>
      </c>
      <c r="DM27" s="76">
        <f t="shared" si="109"/>
        <v>63.599999999999994</v>
      </c>
      <c r="DN27" s="76">
        <f t="shared" si="109"/>
        <v>41.400000000000006</v>
      </c>
      <c r="DO27" s="76">
        <f t="shared" si="109"/>
        <v>85.5</v>
      </c>
      <c r="DP27" s="76">
        <f t="shared" si="109"/>
        <v>79.299999999999983</v>
      </c>
      <c r="DQ27" s="76">
        <f t="shared" si="109"/>
        <v>89.3</v>
      </c>
      <c r="DR27" s="76">
        <f t="shared" si="109"/>
        <v>67.3</v>
      </c>
      <c r="DS27" s="76">
        <f t="shared" si="109"/>
        <v>111</v>
      </c>
      <c r="DT27" s="76">
        <f t="shared" si="109"/>
        <v>42.199999999999996</v>
      </c>
      <c r="DU27" s="76">
        <f t="shared" si="109"/>
        <v>60.599999999999994</v>
      </c>
      <c r="DV27" s="76">
        <f t="shared" si="109"/>
        <v>81.3</v>
      </c>
      <c r="DW27" s="76">
        <f t="shared" si="109"/>
        <v>93.7</v>
      </c>
      <c r="DX27" s="76">
        <f t="shared" si="109"/>
        <v>78.3</v>
      </c>
      <c r="DY27" s="76">
        <f t="shared" si="109"/>
        <v>96</v>
      </c>
      <c r="DZ27" s="76">
        <f t="shared" si="109"/>
        <v>70.300000000000011</v>
      </c>
      <c r="EA27" s="76">
        <f t="shared" si="109"/>
        <v>77.599999999999994</v>
      </c>
      <c r="EB27" s="76">
        <f t="shared" si="109"/>
        <v>69.5</v>
      </c>
      <c r="EC27" s="76">
        <f t="shared" ref="EC27:GN27" si="110">SUM(EC3:EC26)</f>
        <v>58.8</v>
      </c>
      <c r="ED27" s="76">
        <f t="shared" si="110"/>
        <v>74.300000000000011</v>
      </c>
      <c r="EE27" s="76">
        <f t="shared" si="110"/>
        <v>83.300000000000011</v>
      </c>
      <c r="EF27" s="76">
        <f t="shared" si="110"/>
        <v>71.400000000000006</v>
      </c>
      <c r="EG27" s="76">
        <f t="shared" si="110"/>
        <v>86.1</v>
      </c>
      <c r="EH27" s="76">
        <f t="shared" si="110"/>
        <v>122.3</v>
      </c>
      <c r="EI27" s="76">
        <f t="shared" si="110"/>
        <v>62.699999999999996</v>
      </c>
      <c r="EJ27" s="76">
        <f t="shared" si="110"/>
        <v>77.5</v>
      </c>
      <c r="EK27" s="76">
        <f t="shared" si="110"/>
        <v>116</v>
      </c>
      <c r="EL27" s="76">
        <f t="shared" si="110"/>
        <v>81.599999999999994</v>
      </c>
      <c r="EM27" s="76">
        <f t="shared" si="110"/>
        <v>76.499999999999986</v>
      </c>
      <c r="EN27" s="76">
        <f t="shared" si="110"/>
        <v>64.699999999999989</v>
      </c>
      <c r="EO27" s="76">
        <f t="shared" si="110"/>
        <v>81.900000000000006</v>
      </c>
      <c r="EP27" s="76">
        <f t="shared" si="110"/>
        <v>48.3</v>
      </c>
      <c r="EQ27" s="76">
        <f t="shared" si="110"/>
        <v>64.599999999999994</v>
      </c>
      <c r="ER27" s="76">
        <f t="shared" si="110"/>
        <v>54.499999999999993</v>
      </c>
      <c r="ES27" s="76">
        <f t="shared" si="110"/>
        <v>77.399999999999991</v>
      </c>
      <c r="ET27" s="76">
        <f t="shared" si="110"/>
        <v>98.100000000000009</v>
      </c>
      <c r="EU27" s="76">
        <f t="shared" si="110"/>
        <v>49.7</v>
      </c>
      <c r="EV27" s="76">
        <f t="shared" si="110"/>
        <v>46.599999999999994</v>
      </c>
      <c r="EW27" s="76">
        <f t="shared" si="110"/>
        <v>63.800000000000004</v>
      </c>
      <c r="EX27" s="76">
        <f t="shared" si="110"/>
        <v>74.399999999999977</v>
      </c>
      <c r="EY27" s="76">
        <f t="shared" si="110"/>
        <v>107.10000000000001</v>
      </c>
      <c r="EZ27" s="76">
        <f t="shared" si="110"/>
        <v>79.599999999999994</v>
      </c>
      <c r="FA27" s="76">
        <f t="shared" si="110"/>
        <v>60.099999999999994</v>
      </c>
      <c r="FB27" s="76">
        <f t="shared" si="110"/>
        <v>91.4</v>
      </c>
      <c r="FC27" s="76">
        <f t="shared" si="110"/>
        <v>46.499999999999993</v>
      </c>
      <c r="FD27" s="76">
        <f t="shared" si="110"/>
        <v>43.3</v>
      </c>
      <c r="FE27" s="76">
        <f t="shared" si="110"/>
        <v>40.299999999999997</v>
      </c>
      <c r="FF27" s="76">
        <f t="shared" si="110"/>
        <v>99.5</v>
      </c>
      <c r="FG27" s="76">
        <f t="shared" si="110"/>
        <v>72.599999999999994</v>
      </c>
      <c r="FH27" s="76">
        <f t="shared" si="110"/>
        <v>74.599999999999994</v>
      </c>
      <c r="FI27" s="76">
        <f t="shared" si="110"/>
        <v>34.5</v>
      </c>
      <c r="FJ27" s="76">
        <f t="shared" si="110"/>
        <v>80.899999999999991</v>
      </c>
      <c r="FK27" s="76">
        <f t="shared" si="110"/>
        <v>47.9</v>
      </c>
      <c r="FL27" s="76">
        <f t="shared" si="110"/>
        <v>80.2</v>
      </c>
      <c r="FM27" s="76">
        <f t="shared" si="110"/>
        <v>49.9</v>
      </c>
      <c r="FN27" s="76">
        <f t="shared" si="110"/>
        <v>37.6</v>
      </c>
      <c r="FO27" s="76">
        <f t="shared" si="110"/>
        <v>46.9</v>
      </c>
      <c r="FP27" s="76">
        <f t="shared" si="110"/>
        <v>37.299999999999997</v>
      </c>
      <c r="FQ27" s="76">
        <f t="shared" si="110"/>
        <v>39.699999999999996</v>
      </c>
      <c r="FR27" s="76">
        <f t="shared" si="110"/>
        <v>73.3</v>
      </c>
      <c r="FS27" s="76">
        <f t="shared" si="110"/>
        <v>57.9</v>
      </c>
      <c r="FT27" s="76">
        <f t="shared" si="110"/>
        <v>51.399999999999991</v>
      </c>
      <c r="FU27" s="76">
        <f t="shared" si="110"/>
        <v>63.300000000000011</v>
      </c>
      <c r="FV27" s="76">
        <f t="shared" si="110"/>
        <v>54.3</v>
      </c>
      <c r="FW27" s="76">
        <f t="shared" si="110"/>
        <v>51.2</v>
      </c>
      <c r="FX27" s="76">
        <f t="shared" si="110"/>
        <v>44.999999999999993</v>
      </c>
      <c r="FY27" s="76">
        <f t="shared" si="110"/>
        <v>70.7</v>
      </c>
      <c r="FZ27" s="76">
        <f t="shared" si="110"/>
        <v>48.1</v>
      </c>
      <c r="GA27" s="76">
        <f t="shared" si="110"/>
        <v>94.8</v>
      </c>
      <c r="GB27" s="76">
        <f t="shared" si="110"/>
        <v>97.1</v>
      </c>
      <c r="GC27" s="76">
        <f t="shared" si="110"/>
        <v>64.699999999999989</v>
      </c>
      <c r="GD27" s="76">
        <f t="shared" si="110"/>
        <v>56.6</v>
      </c>
      <c r="GE27" s="76">
        <f t="shared" si="110"/>
        <v>70.599999999999994</v>
      </c>
      <c r="GF27" s="76">
        <f t="shared" si="110"/>
        <v>98.899999999999991</v>
      </c>
      <c r="GG27" s="76">
        <f t="shared" si="110"/>
        <v>59.400000000000006</v>
      </c>
      <c r="GH27" s="76">
        <f t="shared" si="110"/>
        <v>77.400000000000006</v>
      </c>
      <c r="GI27" s="76">
        <f t="shared" si="110"/>
        <v>73</v>
      </c>
      <c r="GJ27" s="76">
        <f t="shared" si="110"/>
        <v>42.3</v>
      </c>
      <c r="GK27" s="76">
        <f t="shared" si="110"/>
        <v>63.599999999999994</v>
      </c>
      <c r="GL27" s="76">
        <f t="shared" si="110"/>
        <v>54.400000000000006</v>
      </c>
      <c r="GM27" s="76">
        <f t="shared" si="110"/>
        <v>60.199999999999996</v>
      </c>
      <c r="GN27" s="76">
        <f t="shared" si="110"/>
        <v>72.7</v>
      </c>
      <c r="GO27" s="76">
        <f t="shared" ref="GO27:IZ27" si="111">SUM(GO3:GO26)</f>
        <v>62.900000000000006</v>
      </c>
      <c r="GP27" s="76">
        <f t="shared" si="111"/>
        <v>92.199999999999989</v>
      </c>
      <c r="GQ27" s="76">
        <f t="shared" si="111"/>
        <v>71.5</v>
      </c>
      <c r="GR27" s="76">
        <f t="shared" si="111"/>
        <v>48.5</v>
      </c>
      <c r="GS27" s="76">
        <f t="shared" si="111"/>
        <v>52.9</v>
      </c>
      <c r="GT27" s="76">
        <f t="shared" si="111"/>
        <v>29.1</v>
      </c>
      <c r="GU27" s="76">
        <f t="shared" si="111"/>
        <v>73.900000000000006</v>
      </c>
      <c r="GV27" s="76">
        <f t="shared" si="111"/>
        <v>82.40000000000002</v>
      </c>
      <c r="GW27" s="76">
        <f t="shared" si="111"/>
        <v>93.1</v>
      </c>
      <c r="GX27" s="76">
        <f t="shared" si="111"/>
        <v>73.000000000000014</v>
      </c>
      <c r="GY27" s="76">
        <f t="shared" si="111"/>
        <v>54.500000000000007</v>
      </c>
      <c r="GZ27" s="76">
        <f t="shared" si="111"/>
        <v>67.900000000000006</v>
      </c>
      <c r="HA27" s="76">
        <f t="shared" si="111"/>
        <v>46</v>
      </c>
      <c r="HB27" s="76">
        <f t="shared" si="111"/>
        <v>47.000000000000007</v>
      </c>
      <c r="HC27" s="76">
        <f t="shared" si="111"/>
        <v>55.2</v>
      </c>
      <c r="HD27" s="76">
        <f t="shared" si="111"/>
        <v>79.399999999999991</v>
      </c>
      <c r="HE27" s="76">
        <f t="shared" si="111"/>
        <v>58.7</v>
      </c>
      <c r="HF27" s="76">
        <f t="shared" si="111"/>
        <v>52</v>
      </c>
      <c r="HG27" s="76">
        <f t="shared" si="111"/>
        <v>52.1</v>
      </c>
      <c r="HH27" s="76">
        <f t="shared" si="111"/>
        <v>58.7</v>
      </c>
      <c r="HI27" s="76">
        <f t="shared" si="111"/>
        <v>89</v>
      </c>
      <c r="HJ27" s="76">
        <f t="shared" si="111"/>
        <v>58.100000000000009</v>
      </c>
      <c r="HK27" s="76">
        <f t="shared" si="111"/>
        <v>71.400000000000006</v>
      </c>
      <c r="HL27" s="76">
        <f t="shared" si="111"/>
        <v>60.1</v>
      </c>
      <c r="HM27" s="76">
        <f t="shared" si="111"/>
        <v>54.899999999999991</v>
      </c>
      <c r="HN27" s="76">
        <f t="shared" si="111"/>
        <v>50.6</v>
      </c>
      <c r="HO27" s="76">
        <f t="shared" si="111"/>
        <v>44.3</v>
      </c>
      <c r="HP27" s="76">
        <f t="shared" si="111"/>
        <v>46.300000000000004</v>
      </c>
      <c r="HQ27" s="76">
        <f t="shared" si="111"/>
        <v>57.2</v>
      </c>
      <c r="HR27" s="76">
        <f t="shared" si="111"/>
        <v>41.9</v>
      </c>
      <c r="HS27" s="76">
        <f t="shared" si="111"/>
        <v>36.299999999999997</v>
      </c>
      <c r="HT27" s="76">
        <f t="shared" si="111"/>
        <v>51.5</v>
      </c>
      <c r="HU27" s="76">
        <f t="shared" si="111"/>
        <v>40.4</v>
      </c>
      <c r="HV27" s="76">
        <f t="shared" si="111"/>
        <v>37.299999999999997</v>
      </c>
      <c r="HW27" s="76">
        <f t="shared" si="111"/>
        <v>31.7</v>
      </c>
      <c r="HX27" s="76">
        <f t="shared" si="111"/>
        <v>59.3</v>
      </c>
      <c r="HY27" s="76">
        <f t="shared" si="111"/>
        <v>50.2</v>
      </c>
      <c r="HZ27" s="76">
        <f t="shared" si="111"/>
        <v>34.1</v>
      </c>
      <c r="IA27" s="76">
        <f t="shared" si="111"/>
        <v>41.5</v>
      </c>
      <c r="IB27" s="76">
        <f t="shared" si="111"/>
        <v>32</v>
      </c>
      <c r="IC27" s="76">
        <f t="shared" si="111"/>
        <v>41.4</v>
      </c>
      <c r="ID27" s="76">
        <f t="shared" si="111"/>
        <v>43.8</v>
      </c>
      <c r="IE27" s="76">
        <f t="shared" si="111"/>
        <v>35.899999999999991</v>
      </c>
      <c r="IF27" s="76">
        <f t="shared" si="111"/>
        <v>54.000000000000007</v>
      </c>
      <c r="IG27" s="76">
        <f t="shared" si="111"/>
        <v>36.700000000000003</v>
      </c>
      <c r="IH27" s="76">
        <f t="shared" si="111"/>
        <v>35.299999999999997</v>
      </c>
      <c r="II27" s="76">
        <f t="shared" si="111"/>
        <v>45.8</v>
      </c>
      <c r="IJ27" s="76">
        <f t="shared" si="111"/>
        <v>69.399999999999991</v>
      </c>
      <c r="IK27" s="76">
        <f t="shared" si="111"/>
        <v>49.999999999999993</v>
      </c>
      <c r="IL27" s="76">
        <f t="shared" si="111"/>
        <v>68.2</v>
      </c>
      <c r="IM27" s="76">
        <f t="shared" si="111"/>
        <v>58.8</v>
      </c>
      <c r="IN27" s="76">
        <f t="shared" si="111"/>
        <v>44</v>
      </c>
      <c r="IO27" s="76">
        <f t="shared" si="111"/>
        <v>53.800000000000004</v>
      </c>
      <c r="IP27" s="76">
        <f t="shared" si="111"/>
        <v>47.9</v>
      </c>
      <c r="IQ27" s="76">
        <f t="shared" si="111"/>
        <v>51.2</v>
      </c>
      <c r="IR27" s="76">
        <f t="shared" si="111"/>
        <v>64.499999999999986</v>
      </c>
      <c r="IS27" s="76">
        <f t="shared" si="111"/>
        <v>50.4</v>
      </c>
      <c r="IT27" s="76">
        <f t="shared" si="111"/>
        <v>48.400000000000006</v>
      </c>
      <c r="IU27" s="76">
        <f t="shared" si="111"/>
        <v>42.7</v>
      </c>
      <c r="IV27" s="76">
        <f t="shared" si="111"/>
        <v>0</v>
      </c>
      <c r="IW27" s="76">
        <f t="shared" si="111"/>
        <v>0</v>
      </c>
      <c r="IX27" s="76">
        <f t="shared" si="111"/>
        <v>0</v>
      </c>
      <c r="IY27" s="76">
        <f t="shared" si="111"/>
        <v>0</v>
      </c>
      <c r="IZ27" s="76">
        <f t="shared" si="111"/>
        <v>0</v>
      </c>
      <c r="JA27" s="76">
        <f t="shared" ref="JA27:LL27" si="112">SUM(JA3:JA26)</f>
        <v>0</v>
      </c>
      <c r="JB27" s="76">
        <f t="shared" si="112"/>
        <v>0</v>
      </c>
      <c r="JC27" s="76">
        <f t="shared" si="112"/>
        <v>0</v>
      </c>
      <c r="JD27" s="76">
        <f t="shared" si="112"/>
        <v>0</v>
      </c>
      <c r="JE27" s="76">
        <f t="shared" si="112"/>
        <v>0</v>
      </c>
      <c r="JF27" s="76">
        <f t="shared" si="112"/>
        <v>0</v>
      </c>
      <c r="JG27" s="76">
        <f t="shared" si="112"/>
        <v>0</v>
      </c>
      <c r="JH27" s="76">
        <f t="shared" si="112"/>
        <v>0</v>
      </c>
      <c r="JI27" s="76">
        <f t="shared" si="112"/>
        <v>0</v>
      </c>
      <c r="JJ27" s="76">
        <f t="shared" si="112"/>
        <v>0</v>
      </c>
      <c r="JK27" s="76">
        <f t="shared" si="112"/>
        <v>0</v>
      </c>
      <c r="JL27" s="76">
        <f t="shared" si="112"/>
        <v>0</v>
      </c>
      <c r="JM27" s="76">
        <f t="shared" si="112"/>
        <v>0</v>
      </c>
      <c r="JN27" s="76">
        <f t="shared" si="112"/>
        <v>0</v>
      </c>
      <c r="JO27" s="76">
        <f t="shared" si="112"/>
        <v>0</v>
      </c>
      <c r="JP27" s="76">
        <f t="shared" si="112"/>
        <v>0</v>
      </c>
      <c r="JQ27" s="76">
        <f t="shared" si="112"/>
        <v>0</v>
      </c>
      <c r="JR27" s="76">
        <f t="shared" si="112"/>
        <v>0</v>
      </c>
      <c r="JS27" s="76">
        <f t="shared" si="112"/>
        <v>0</v>
      </c>
      <c r="JT27" s="76">
        <f t="shared" si="112"/>
        <v>0</v>
      </c>
      <c r="JU27" s="76">
        <f t="shared" si="112"/>
        <v>0</v>
      </c>
      <c r="JV27" s="76">
        <f t="shared" si="112"/>
        <v>0</v>
      </c>
      <c r="JW27" s="76">
        <f t="shared" si="112"/>
        <v>0</v>
      </c>
      <c r="JX27" s="76">
        <f t="shared" si="112"/>
        <v>0</v>
      </c>
      <c r="JY27" s="76">
        <f t="shared" si="112"/>
        <v>0</v>
      </c>
      <c r="JZ27" s="76">
        <f t="shared" si="112"/>
        <v>0</v>
      </c>
      <c r="KA27" s="76">
        <f t="shared" si="112"/>
        <v>0</v>
      </c>
      <c r="KB27" s="76">
        <f t="shared" si="112"/>
        <v>0</v>
      </c>
      <c r="KC27" s="76">
        <f t="shared" si="112"/>
        <v>0</v>
      </c>
      <c r="KD27" s="76">
        <f t="shared" si="112"/>
        <v>0</v>
      </c>
      <c r="KE27" s="76">
        <f t="shared" si="112"/>
        <v>0</v>
      </c>
      <c r="KF27" s="76">
        <f t="shared" si="112"/>
        <v>0</v>
      </c>
      <c r="KG27" s="76">
        <f t="shared" si="112"/>
        <v>0</v>
      </c>
      <c r="KH27" s="76">
        <f t="shared" si="112"/>
        <v>0</v>
      </c>
      <c r="KI27" s="76">
        <f t="shared" si="112"/>
        <v>0</v>
      </c>
      <c r="KJ27" s="76">
        <f t="shared" si="112"/>
        <v>0</v>
      </c>
      <c r="KK27" s="76">
        <f t="shared" si="112"/>
        <v>0</v>
      </c>
      <c r="KL27" s="76">
        <f t="shared" si="112"/>
        <v>0</v>
      </c>
      <c r="KM27" s="76">
        <f t="shared" si="112"/>
        <v>0</v>
      </c>
      <c r="KN27" s="76">
        <f t="shared" si="112"/>
        <v>0</v>
      </c>
      <c r="KO27" s="76">
        <f t="shared" si="112"/>
        <v>0</v>
      </c>
      <c r="KP27" s="76">
        <f t="shared" si="112"/>
        <v>0</v>
      </c>
      <c r="KQ27" s="76">
        <f t="shared" si="112"/>
        <v>0</v>
      </c>
      <c r="KR27" s="76">
        <f t="shared" si="112"/>
        <v>0</v>
      </c>
      <c r="KS27" s="76">
        <f t="shared" si="112"/>
        <v>0</v>
      </c>
      <c r="KT27" s="76">
        <f t="shared" si="112"/>
        <v>0</v>
      </c>
      <c r="KU27" s="76">
        <f t="shared" si="112"/>
        <v>0</v>
      </c>
      <c r="KV27" s="76">
        <f t="shared" si="112"/>
        <v>0</v>
      </c>
      <c r="KW27" s="76">
        <f t="shared" si="112"/>
        <v>0</v>
      </c>
      <c r="KX27" s="76">
        <f t="shared" si="112"/>
        <v>0</v>
      </c>
      <c r="KY27" s="76">
        <f t="shared" si="112"/>
        <v>0</v>
      </c>
      <c r="KZ27" s="76">
        <f t="shared" si="112"/>
        <v>0</v>
      </c>
      <c r="LA27" s="76">
        <f t="shared" si="112"/>
        <v>0</v>
      </c>
      <c r="LB27" s="76">
        <f t="shared" si="112"/>
        <v>0</v>
      </c>
      <c r="LC27" s="76">
        <f t="shared" si="112"/>
        <v>0</v>
      </c>
      <c r="LD27" s="76">
        <f t="shared" si="112"/>
        <v>0</v>
      </c>
      <c r="LE27" s="76">
        <f t="shared" si="112"/>
        <v>0</v>
      </c>
      <c r="LF27" s="76">
        <f t="shared" si="112"/>
        <v>0</v>
      </c>
      <c r="LG27" s="76">
        <f t="shared" si="112"/>
        <v>0</v>
      </c>
      <c r="LH27" s="76">
        <f t="shared" si="112"/>
        <v>0</v>
      </c>
      <c r="LI27" s="76">
        <f t="shared" si="112"/>
        <v>0</v>
      </c>
      <c r="LJ27" s="76">
        <f t="shared" si="112"/>
        <v>0</v>
      </c>
      <c r="LK27" s="76">
        <f t="shared" si="112"/>
        <v>0</v>
      </c>
      <c r="LL27" s="76">
        <f t="shared" si="112"/>
        <v>0</v>
      </c>
      <c r="LM27" s="76">
        <f t="shared" ref="LM27:NX27" si="113">SUM(LM3:LM26)</f>
        <v>0</v>
      </c>
      <c r="LN27" s="76">
        <f t="shared" si="113"/>
        <v>0</v>
      </c>
      <c r="LO27" s="76">
        <f t="shared" si="113"/>
        <v>0</v>
      </c>
      <c r="LP27" s="76">
        <f t="shared" si="113"/>
        <v>0</v>
      </c>
      <c r="LQ27" s="76">
        <f t="shared" si="113"/>
        <v>0</v>
      </c>
      <c r="LR27" s="76">
        <f t="shared" si="113"/>
        <v>0</v>
      </c>
      <c r="LS27" s="76">
        <f t="shared" si="113"/>
        <v>0</v>
      </c>
      <c r="LT27" s="76">
        <f t="shared" si="113"/>
        <v>0</v>
      </c>
      <c r="LU27" s="76">
        <f t="shared" si="113"/>
        <v>0</v>
      </c>
      <c r="LV27" s="76">
        <f t="shared" si="113"/>
        <v>0</v>
      </c>
      <c r="LW27" s="76">
        <f t="shared" si="113"/>
        <v>0</v>
      </c>
      <c r="LX27" s="76">
        <f t="shared" si="113"/>
        <v>0</v>
      </c>
      <c r="LY27" s="76">
        <f t="shared" si="113"/>
        <v>0</v>
      </c>
      <c r="LZ27" s="76">
        <f t="shared" si="113"/>
        <v>0</v>
      </c>
      <c r="MA27" s="76">
        <f t="shared" si="113"/>
        <v>0</v>
      </c>
      <c r="MB27" s="76">
        <f t="shared" si="113"/>
        <v>0</v>
      </c>
      <c r="MC27" s="76">
        <f t="shared" si="113"/>
        <v>0</v>
      </c>
      <c r="MD27" s="76">
        <f t="shared" si="113"/>
        <v>0</v>
      </c>
      <c r="ME27" s="76">
        <f t="shared" si="113"/>
        <v>0</v>
      </c>
      <c r="MF27" s="76">
        <f t="shared" si="113"/>
        <v>0</v>
      </c>
      <c r="MG27" s="76">
        <f t="shared" si="113"/>
        <v>0</v>
      </c>
      <c r="MH27" s="76">
        <f t="shared" si="113"/>
        <v>0</v>
      </c>
      <c r="MI27" s="76">
        <f t="shared" si="113"/>
        <v>0</v>
      </c>
      <c r="MJ27" s="76">
        <f t="shared" si="113"/>
        <v>0</v>
      </c>
      <c r="MK27" s="76">
        <f t="shared" si="113"/>
        <v>0</v>
      </c>
      <c r="ML27" s="76">
        <f t="shared" si="113"/>
        <v>0</v>
      </c>
      <c r="MM27" s="76">
        <f t="shared" si="113"/>
        <v>0</v>
      </c>
      <c r="MN27" s="76">
        <f t="shared" si="113"/>
        <v>0</v>
      </c>
      <c r="MO27" s="76">
        <f t="shared" si="113"/>
        <v>0</v>
      </c>
      <c r="MP27" s="76">
        <f t="shared" si="113"/>
        <v>0</v>
      </c>
      <c r="MQ27" s="76">
        <f t="shared" si="113"/>
        <v>0</v>
      </c>
      <c r="MR27" s="76">
        <f t="shared" si="113"/>
        <v>0</v>
      </c>
      <c r="MS27" s="76">
        <f t="shared" si="113"/>
        <v>0</v>
      </c>
      <c r="MT27" s="76">
        <f t="shared" si="113"/>
        <v>0</v>
      </c>
      <c r="MU27" s="76">
        <f t="shared" si="113"/>
        <v>0</v>
      </c>
      <c r="MV27" s="76">
        <f t="shared" si="113"/>
        <v>0</v>
      </c>
      <c r="MW27" s="76">
        <f t="shared" si="113"/>
        <v>0</v>
      </c>
      <c r="MX27" s="76">
        <f t="shared" si="113"/>
        <v>0</v>
      </c>
      <c r="MY27" s="76">
        <f t="shared" si="113"/>
        <v>0</v>
      </c>
      <c r="MZ27" s="76">
        <f t="shared" si="113"/>
        <v>0</v>
      </c>
      <c r="NA27" s="76">
        <f t="shared" si="113"/>
        <v>0</v>
      </c>
      <c r="NB27" s="76">
        <f t="shared" si="113"/>
        <v>0</v>
      </c>
      <c r="NC27" s="76">
        <f t="shared" si="113"/>
        <v>0</v>
      </c>
      <c r="ND27" s="76">
        <f t="shared" si="113"/>
        <v>0</v>
      </c>
      <c r="NE27" s="76">
        <f t="shared" si="113"/>
        <v>0</v>
      </c>
      <c r="NF27" s="76">
        <f t="shared" si="113"/>
        <v>0</v>
      </c>
      <c r="NG27" s="76">
        <f t="shared" si="113"/>
        <v>0</v>
      </c>
      <c r="NH27" s="76">
        <f t="shared" si="113"/>
        <v>0</v>
      </c>
      <c r="NI27" s="76">
        <f t="shared" si="113"/>
        <v>0</v>
      </c>
      <c r="NJ27" s="76">
        <f t="shared" si="113"/>
        <v>0</v>
      </c>
      <c r="NK27" s="76">
        <f t="shared" si="113"/>
        <v>0</v>
      </c>
      <c r="NL27" s="76">
        <f t="shared" si="113"/>
        <v>0</v>
      </c>
      <c r="NM27" s="76">
        <f t="shared" si="113"/>
        <v>0</v>
      </c>
      <c r="NN27" s="76">
        <f t="shared" si="113"/>
        <v>2394.9</v>
      </c>
      <c r="NO27" s="76">
        <f t="shared" si="113"/>
        <v>2082.9</v>
      </c>
      <c r="NP27" s="76">
        <f t="shared" si="113"/>
        <v>2477.6</v>
      </c>
      <c r="NQ27" s="76">
        <f t="shared" si="113"/>
        <v>2286.4</v>
      </c>
      <c r="NR27" s="76">
        <f t="shared" si="113"/>
        <v>2274.9000000000005</v>
      </c>
      <c r="NS27" s="76">
        <f t="shared" si="113"/>
        <v>1843.1000000000001</v>
      </c>
      <c r="NT27" s="76">
        <f t="shared" si="113"/>
        <v>1913</v>
      </c>
      <c r="NU27" s="76">
        <f t="shared" si="113"/>
        <v>1455.6000000000001</v>
      </c>
      <c r="NV27" s="76">
        <f t="shared" si="113"/>
        <v>0</v>
      </c>
      <c r="NW27" s="76">
        <f t="shared" si="113"/>
        <v>0</v>
      </c>
      <c r="NX27" s="76">
        <f t="shared" si="113"/>
        <v>0</v>
      </c>
      <c r="NY27" s="76">
        <f t="shared" ref="NY27:NZ27" si="114">SUM(NY3:NY26)</f>
        <v>0</v>
      </c>
      <c r="NZ27" s="76">
        <f t="shared" si="114"/>
        <v>14092.800000000003</v>
      </c>
      <c r="OB27" s="83"/>
    </row>
    <row r="28" spans="1:393" ht="15.6" thickTop="1" thickBot="1" x14ac:dyDescent="0.35"/>
    <row r="29" spans="1:393" ht="15" thickBot="1" x14ac:dyDescent="0.35">
      <c r="A29" s="136" t="s">
        <v>60</v>
      </c>
      <c r="B29" s="137"/>
      <c r="C29" s="137"/>
      <c r="D29" s="34">
        <f>SUM(E29:H29)</f>
        <v>25</v>
      </c>
      <c r="E29" s="35">
        <f>COUNT(E2:E26)</f>
        <v>10</v>
      </c>
      <c r="F29" s="35">
        <f>COUNT(F2:F26)</f>
        <v>8</v>
      </c>
      <c r="G29" s="35">
        <f>COUNT(G2:G26)</f>
        <v>3</v>
      </c>
      <c r="H29" s="35">
        <f>COUNT(H2:H26)</f>
        <v>4</v>
      </c>
      <c r="J29" s="12"/>
      <c r="OC29" s="3"/>
    </row>
    <row r="30" spans="1:393" ht="28.8" x14ac:dyDescent="0.3">
      <c r="A30" s="36" t="s">
        <v>61</v>
      </c>
      <c r="B30" s="138">
        <f>+Standings!A2</f>
        <v>46287.266435185185</v>
      </c>
      <c r="C30" s="138"/>
      <c r="D30" s="37">
        <f>+E27+F27+G27+H27</f>
        <v>16728.399999999998</v>
      </c>
      <c r="E30" s="13"/>
    </row>
    <row r="31" spans="1:393" s="6" customFormat="1" x14ac:dyDescent="0.3">
      <c r="A31" s="139" t="s">
        <v>62</v>
      </c>
      <c r="B31" s="140"/>
      <c r="C31" s="41">
        <f>SUM(E27:H27)</f>
        <v>16728.399999999998</v>
      </c>
      <c r="D31" s="14">
        <f>SUM(I27:K27)</f>
        <v>16728.399999999998</v>
      </c>
      <c r="E31" s="15"/>
      <c r="F31" s="16"/>
      <c r="G31" s="16"/>
      <c r="H31" s="16"/>
      <c r="I31" s="16"/>
      <c r="J31" s="16"/>
      <c r="K31" s="17"/>
      <c r="L31" s="18"/>
      <c r="NP31" s="19"/>
      <c r="NQ31" s="19"/>
      <c r="NR31" s="20"/>
      <c r="NS31" s="20"/>
      <c r="NT31" s="20"/>
      <c r="NU31" s="20"/>
      <c r="NV31" s="20"/>
      <c r="NW31" s="20"/>
      <c r="NX31" s="20"/>
      <c r="NY31" s="20"/>
      <c r="NZ31" s="20"/>
      <c r="OB31" s="81"/>
    </row>
    <row r="32" spans="1:393" s="6" customFormat="1" x14ac:dyDescent="0.3">
      <c r="A32" s="141" t="s">
        <v>63</v>
      </c>
      <c r="B32" s="142"/>
      <c r="C32" s="42">
        <f>SUM(M27:NM27)</f>
        <v>16728.399999999998</v>
      </c>
      <c r="D32" s="21">
        <f>SUM(NN27:NY27)</f>
        <v>16728.400000000001</v>
      </c>
      <c r="E32" s="15"/>
      <c r="F32" s="16"/>
      <c r="G32" s="16"/>
      <c r="H32" s="16"/>
      <c r="I32" s="16"/>
      <c r="J32" s="16"/>
      <c r="K32" s="17"/>
      <c r="L32" s="18"/>
      <c r="NP32" s="19"/>
      <c r="NQ32" s="19"/>
      <c r="NR32" s="20"/>
      <c r="NS32" s="20"/>
      <c r="NT32" s="20"/>
      <c r="NU32" s="20"/>
      <c r="NV32" s="20"/>
      <c r="NW32" s="20"/>
      <c r="NX32" s="20"/>
      <c r="NY32" s="20"/>
      <c r="NZ32" s="20"/>
      <c r="OB32" s="81"/>
      <c r="OC32" s="22"/>
    </row>
    <row r="33" spans="1:106" x14ac:dyDescent="0.3">
      <c r="D33" s="23"/>
    </row>
    <row r="34" spans="1:106" x14ac:dyDescent="0.3">
      <c r="D34" s="23"/>
    </row>
    <row r="35" spans="1:106" ht="28.8" x14ac:dyDescent="0.3">
      <c r="A35" s="145" t="s">
        <v>186</v>
      </c>
      <c r="B35" s="145"/>
      <c r="C35" s="32" t="s">
        <v>187</v>
      </c>
      <c r="D35" s="33" t="s">
        <v>188</v>
      </c>
    </row>
    <row r="36" spans="1:106" x14ac:dyDescent="0.3">
      <c r="A36" s="143" t="s">
        <v>257</v>
      </c>
      <c r="B36" s="144"/>
      <c r="C36" s="24">
        <f>SUM(M27:AQ27)</f>
        <v>2394.9000000000005</v>
      </c>
      <c r="D36" s="1">
        <f>+C36/23</f>
        <v>104.12608695652176</v>
      </c>
      <c r="N36" s="2"/>
      <c r="DB36" s="2"/>
    </row>
    <row r="37" spans="1:106" x14ac:dyDescent="0.3">
      <c r="A37" s="143" t="s">
        <v>258</v>
      </c>
      <c r="B37" s="144"/>
      <c r="C37" s="24">
        <f>SUM(AR27:BS27)</f>
        <v>2082.9</v>
      </c>
      <c r="D37" s="1">
        <f>+C37/22</f>
        <v>94.677272727272737</v>
      </c>
      <c r="N37" s="2"/>
      <c r="DB37" s="2"/>
    </row>
    <row r="38" spans="1:106" x14ac:dyDescent="0.3">
      <c r="A38" s="143" t="s">
        <v>92</v>
      </c>
      <c r="B38" s="144"/>
      <c r="C38" s="24">
        <f>SUM(BT27:CX27)</f>
        <v>2477.6000000000004</v>
      </c>
      <c r="D38" s="1">
        <f>+C38/23</f>
        <v>107.7217391304348</v>
      </c>
      <c r="N38" s="2"/>
      <c r="DB38" s="2"/>
    </row>
    <row r="39" spans="1:106" x14ac:dyDescent="0.3">
      <c r="A39" s="143" t="s">
        <v>93</v>
      </c>
      <c r="B39" s="144"/>
      <c r="C39" s="24">
        <f>SUM(CY27:EB27)</f>
        <v>2286.4</v>
      </c>
      <c r="D39" s="1">
        <f>+C39/23</f>
        <v>99.408695652173918</v>
      </c>
      <c r="N39" s="2"/>
      <c r="DB39" s="2"/>
    </row>
    <row r="40" spans="1:106" x14ac:dyDescent="0.3">
      <c r="A40" s="143" t="s">
        <v>94</v>
      </c>
      <c r="B40" s="144"/>
      <c r="C40" s="24">
        <f>SUM(EC27:FF27)</f>
        <v>2202.3000000000002</v>
      </c>
      <c r="D40" s="1">
        <f t="shared" ref="D40:D47" si="115">+C40/$D$29</f>
        <v>88.092000000000013</v>
      </c>
      <c r="E40" s="25"/>
      <c r="N40" s="2"/>
      <c r="DB40" s="2"/>
    </row>
    <row r="41" spans="1:106" x14ac:dyDescent="0.3">
      <c r="A41" s="143" t="s">
        <v>95</v>
      </c>
      <c r="B41" s="144"/>
      <c r="C41" s="24">
        <f>SUM(FH27:GK27)</f>
        <v>1843.0999999999997</v>
      </c>
      <c r="D41" s="1">
        <f t="shared" si="115"/>
        <v>73.72399999999999</v>
      </c>
      <c r="N41" s="2"/>
      <c r="DB41" s="2"/>
    </row>
    <row r="42" spans="1:106" x14ac:dyDescent="0.3">
      <c r="A42" s="143" t="s">
        <v>96</v>
      </c>
      <c r="B42" s="144"/>
      <c r="C42" s="24">
        <f>SUM(GL27:HP27)</f>
        <v>1912.9999999999998</v>
      </c>
      <c r="D42" s="1">
        <f t="shared" si="115"/>
        <v>76.52</v>
      </c>
      <c r="N42" s="2"/>
      <c r="DB42" s="2"/>
    </row>
    <row r="43" spans="1:106" x14ac:dyDescent="0.3">
      <c r="A43" s="143" t="s">
        <v>97</v>
      </c>
      <c r="B43" s="144"/>
      <c r="C43" s="24">
        <f>SUM(HQ27:IU27)</f>
        <v>1455.6000000000001</v>
      </c>
      <c r="D43" s="1">
        <f t="shared" si="115"/>
        <v>58.224000000000004</v>
      </c>
      <c r="N43" s="2"/>
      <c r="DB43" s="2"/>
    </row>
    <row r="44" spans="1:106" x14ac:dyDescent="0.3">
      <c r="A44" s="143" t="s">
        <v>98</v>
      </c>
      <c r="B44" s="144"/>
      <c r="C44" s="24">
        <f>SUM(IV27:JY27)</f>
        <v>0</v>
      </c>
      <c r="D44" s="1">
        <f t="shared" si="115"/>
        <v>0</v>
      </c>
      <c r="N44" s="2"/>
      <c r="DB44" s="2"/>
    </row>
    <row r="45" spans="1:106" x14ac:dyDescent="0.3">
      <c r="A45" s="143" t="s">
        <v>99</v>
      </c>
      <c r="B45" s="144"/>
      <c r="C45" s="24">
        <f>SUM(JZ27:LD27)</f>
        <v>0</v>
      </c>
      <c r="D45" s="1">
        <f t="shared" si="115"/>
        <v>0</v>
      </c>
      <c r="N45" s="2"/>
      <c r="DB45" s="2"/>
    </row>
    <row r="46" spans="1:106" x14ac:dyDescent="0.3">
      <c r="A46" s="143" t="s">
        <v>100</v>
      </c>
      <c r="B46" s="144"/>
      <c r="C46" s="24">
        <f>SUM(LE27:MH27)</f>
        <v>0</v>
      </c>
      <c r="D46" s="1">
        <f>+C46/$D$29</f>
        <v>0</v>
      </c>
    </row>
    <row r="47" spans="1:106" x14ac:dyDescent="0.3">
      <c r="A47" s="143" t="s">
        <v>101</v>
      </c>
      <c r="B47" s="144"/>
      <c r="C47" s="24">
        <f>SUM(MI27:NM27)</f>
        <v>0</v>
      </c>
      <c r="D47" s="1">
        <f t="shared" si="115"/>
        <v>0</v>
      </c>
    </row>
    <row r="48" spans="1:106" x14ac:dyDescent="0.3">
      <c r="A48" s="145" t="s">
        <v>273</v>
      </c>
      <c r="B48" s="145"/>
      <c r="C48" s="32">
        <f>SUM(C36:C47)</f>
        <v>16655.800000000003</v>
      </c>
      <c r="D48" s="38">
        <f>+C48/24</f>
        <v>693.99166666666679</v>
      </c>
    </row>
    <row r="125" spans="5:12" x14ac:dyDescent="0.3">
      <c r="E125" s="13"/>
      <c r="F125" s="13"/>
      <c r="G125" s="13"/>
      <c r="H125" s="13"/>
      <c r="I125" s="13"/>
      <c r="J125" s="13"/>
      <c r="K125" s="26"/>
      <c r="L125" s="27"/>
    </row>
    <row r="126" spans="5:12" x14ac:dyDescent="0.3">
      <c r="E126" s="13"/>
      <c r="F126" s="13"/>
      <c r="G126" s="13"/>
      <c r="H126" s="13"/>
      <c r="I126" s="13"/>
      <c r="J126" s="13"/>
      <c r="K126" s="26"/>
      <c r="L126" s="27"/>
    </row>
    <row r="127" spans="5:12" x14ac:dyDescent="0.3">
      <c r="E127" s="28"/>
      <c r="F127" s="28"/>
      <c r="G127" s="28"/>
      <c r="H127" s="28"/>
    </row>
    <row r="128" spans="5:12" x14ac:dyDescent="0.3">
      <c r="E128" s="29"/>
      <c r="F128" s="29"/>
      <c r="G128" s="29"/>
      <c r="H128" s="29"/>
    </row>
    <row r="129" spans="5:5" x14ac:dyDescent="0.3">
      <c r="E129" s="13"/>
    </row>
    <row r="130" spans="5:5" x14ac:dyDescent="0.3">
      <c r="E130" s="15"/>
    </row>
    <row r="131" spans="5:5" x14ac:dyDescent="0.3">
      <c r="E131" s="15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PK26">
    <sortCondition ref="C2:C26"/>
    <sortCondition ref="B2:B26"/>
  </sortState>
  <mergeCells count="18">
    <mergeCell ref="A39:B39"/>
    <mergeCell ref="A40:B40"/>
    <mergeCell ref="A41:B41"/>
    <mergeCell ref="A42:B42"/>
    <mergeCell ref="A43:B43"/>
    <mergeCell ref="A45:B45"/>
    <mergeCell ref="A46:B46"/>
    <mergeCell ref="A47:B47"/>
    <mergeCell ref="A48:B48"/>
    <mergeCell ref="A44:B44"/>
    <mergeCell ref="A29:C29"/>
    <mergeCell ref="B30:C30"/>
    <mergeCell ref="A31:B31"/>
    <mergeCell ref="A32:B32"/>
    <mergeCell ref="A38:B38"/>
    <mergeCell ref="A35:B35"/>
    <mergeCell ref="A36:B36"/>
    <mergeCell ref="A37:B37"/>
  </mergeCells>
  <phoneticPr fontId="2" type="noConversion"/>
  <pageMargins left="0.25" right="0.25" top="0.25" bottom="0.25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70D58-6B03-42CF-B603-5609EE8EDD43}">
  <dimension ref="A1:R110"/>
  <sheetViews>
    <sheetView zoomScale="85" zoomScaleNormal="85" workbookViewId="0">
      <pane xSplit="2" ySplit="1" topLeftCell="C89" activePane="bottomRight" state="frozen"/>
      <selection pane="topRight" activeCell="C1" sqref="C1"/>
      <selection pane="bottomLeft" activeCell="A2" sqref="A2"/>
      <selection pane="bottomRight" activeCell="K107" sqref="K107"/>
    </sheetView>
  </sheetViews>
  <sheetFormatPr defaultColWidth="15.6640625" defaultRowHeight="15.6" x14ac:dyDescent="0.3"/>
  <cols>
    <col min="1" max="1" width="13.88671875" style="43" bestFit="1" customWidth="1"/>
    <col min="2" max="2" width="16" style="43" bestFit="1" customWidth="1"/>
    <col min="3" max="3" width="11.88671875" style="44" bestFit="1" customWidth="1"/>
    <col min="4" max="4" width="12.77734375" style="45" customWidth="1"/>
    <col min="5" max="5" width="11.88671875" style="45" bestFit="1" customWidth="1"/>
    <col min="6" max="6" width="12.77734375" style="45" customWidth="1"/>
    <col min="7" max="7" width="11.88671875" style="45" bestFit="1" customWidth="1"/>
    <col min="8" max="8" width="12.77734375" style="44" customWidth="1"/>
    <col min="9" max="9" width="11.88671875" style="44" bestFit="1" customWidth="1"/>
    <col min="10" max="10" width="12.77734375" style="44" customWidth="1"/>
    <col min="11" max="11" width="11.88671875" style="48" bestFit="1" customWidth="1"/>
    <col min="12" max="12" width="12.77734375" style="49" customWidth="1"/>
    <col min="13" max="13" width="11.88671875" style="48" bestFit="1" customWidth="1"/>
    <col min="14" max="14" width="12.77734375" style="49" customWidth="1"/>
    <col min="15" max="15" width="11.88671875" style="48" bestFit="1" customWidth="1"/>
    <col min="16" max="16" width="12.77734375" style="49" customWidth="1"/>
    <col min="17" max="17" width="15.6640625" style="43"/>
    <col min="18" max="18" width="14.5546875" style="43" bestFit="1" customWidth="1"/>
    <col min="19" max="16384" width="15.6640625" style="43"/>
  </cols>
  <sheetData>
    <row r="1" spans="1:16" s="87" customFormat="1" ht="36" x14ac:dyDescent="0.3">
      <c r="A1" s="84" t="s">
        <v>139</v>
      </c>
      <c r="B1" s="84" t="s">
        <v>140</v>
      </c>
      <c r="C1" s="85" t="s">
        <v>141</v>
      </c>
      <c r="D1" s="86" t="s">
        <v>223</v>
      </c>
      <c r="E1" s="86" t="s">
        <v>142</v>
      </c>
      <c r="F1" s="86" t="s">
        <v>224</v>
      </c>
      <c r="G1" s="86" t="s">
        <v>145</v>
      </c>
      <c r="H1" s="85" t="s">
        <v>225</v>
      </c>
      <c r="I1" s="86" t="s">
        <v>173</v>
      </c>
      <c r="J1" s="85" t="s">
        <v>226</v>
      </c>
      <c r="K1" s="86" t="s">
        <v>197</v>
      </c>
      <c r="L1" s="85" t="s">
        <v>227</v>
      </c>
      <c r="M1" s="86" t="s">
        <v>253</v>
      </c>
      <c r="N1" s="85" t="s">
        <v>252</v>
      </c>
      <c r="O1" s="86" t="s">
        <v>281</v>
      </c>
      <c r="P1" s="85" t="s">
        <v>254</v>
      </c>
    </row>
    <row r="2" spans="1:16" x14ac:dyDescent="0.3">
      <c r="A2" s="54" t="s">
        <v>271</v>
      </c>
      <c r="B2" s="54" t="s">
        <v>272</v>
      </c>
      <c r="C2" s="62"/>
      <c r="D2" s="55"/>
      <c r="E2" s="56"/>
      <c r="F2" s="55"/>
      <c r="G2" s="56"/>
      <c r="H2" s="55"/>
      <c r="I2" s="62"/>
      <c r="J2" s="57"/>
      <c r="K2" s="58"/>
      <c r="L2" s="59"/>
      <c r="M2" s="58"/>
      <c r="N2" s="59"/>
      <c r="O2" s="58">
        <f>+'Miles Logged'!H2</f>
        <v>312.10000000000002</v>
      </c>
      <c r="P2" s="59">
        <f>+O2/8</f>
        <v>39.012500000000003</v>
      </c>
    </row>
    <row r="3" spans="1:16" x14ac:dyDescent="0.3">
      <c r="A3" s="54" t="s">
        <v>15</v>
      </c>
      <c r="B3" s="54" t="s">
        <v>109</v>
      </c>
      <c r="C3" s="62">
        <v>106</v>
      </c>
      <c r="D3" s="55">
        <v>13.25</v>
      </c>
      <c r="E3" s="56"/>
      <c r="F3" s="55"/>
      <c r="G3" s="56"/>
      <c r="H3" s="55"/>
      <c r="I3" s="62"/>
      <c r="J3" s="57"/>
      <c r="K3" s="58"/>
      <c r="L3" s="59"/>
      <c r="M3" s="58"/>
      <c r="N3" s="59"/>
      <c r="O3" s="58"/>
      <c r="P3" s="59"/>
    </row>
    <row r="4" spans="1:16" x14ac:dyDescent="0.3">
      <c r="A4" s="54" t="s">
        <v>29</v>
      </c>
      <c r="B4" s="54" t="s">
        <v>30</v>
      </c>
      <c r="C4" s="62">
        <v>198.80000000000004</v>
      </c>
      <c r="D4" s="55">
        <v>24.850000000000005</v>
      </c>
      <c r="E4" s="56">
        <v>411.50000000000017</v>
      </c>
      <c r="F4" s="55">
        <v>34.291666666666679</v>
      </c>
      <c r="G4" s="56">
        <v>2029.0000000000009</v>
      </c>
      <c r="H4" s="55">
        <v>169.0833333333334</v>
      </c>
      <c r="I4" s="62">
        <v>775.49999999999966</v>
      </c>
      <c r="J4" s="57">
        <v>64.624999999999972</v>
      </c>
      <c r="K4" s="58">
        <v>2702.8</v>
      </c>
      <c r="L4" s="59">
        <v>225.23333333333335</v>
      </c>
      <c r="M4" s="58">
        <v>2567.1000000000004</v>
      </c>
      <c r="N4" s="59">
        <v>256.71000000000004</v>
      </c>
      <c r="O4" s="58"/>
      <c r="P4" s="59"/>
    </row>
    <row r="5" spans="1:16" x14ac:dyDescent="0.3">
      <c r="A5" s="54" t="s">
        <v>68</v>
      </c>
      <c r="B5" s="54" t="s">
        <v>69</v>
      </c>
      <c r="C5" s="62">
        <v>2227.1000000000013</v>
      </c>
      <c r="D5" s="55">
        <v>278.38750000000016</v>
      </c>
      <c r="E5" s="56">
        <v>1658.1000000000001</v>
      </c>
      <c r="F5" s="55">
        <v>138.17500000000001</v>
      </c>
      <c r="G5" s="56"/>
      <c r="H5" s="55"/>
      <c r="I5" s="62"/>
      <c r="J5" s="57"/>
      <c r="K5" s="58"/>
      <c r="L5" s="59"/>
      <c r="M5" s="58"/>
      <c r="N5" s="59"/>
      <c r="O5" s="58"/>
      <c r="P5" s="59"/>
    </row>
    <row r="6" spans="1:16" x14ac:dyDescent="0.3">
      <c r="A6" s="61" t="str">
        <f>+'Miles Logged'!B3</f>
        <v>Tamara</v>
      </c>
      <c r="B6" s="61" t="str">
        <f>+'Miles Logged'!C3</f>
        <v>Baysinger</v>
      </c>
      <c r="C6" s="62"/>
      <c r="D6" s="55"/>
      <c r="E6" s="56"/>
      <c r="F6" s="55"/>
      <c r="G6" s="56"/>
      <c r="H6" s="55"/>
      <c r="I6" s="62"/>
      <c r="J6" s="57"/>
      <c r="K6" s="58"/>
      <c r="L6" s="59"/>
      <c r="M6" s="58"/>
      <c r="N6" s="59"/>
      <c r="O6" s="58">
        <f>+'Miles Logged'!E3</f>
        <v>436.6</v>
      </c>
      <c r="P6" s="59">
        <f>+O6/8</f>
        <v>54.575000000000003</v>
      </c>
    </row>
    <row r="7" spans="1:16" x14ac:dyDescent="0.3">
      <c r="A7" s="54" t="s">
        <v>174</v>
      </c>
      <c r="B7" s="54" t="s">
        <v>175</v>
      </c>
      <c r="C7" s="62"/>
      <c r="D7" s="55"/>
      <c r="E7" s="56"/>
      <c r="F7" s="55"/>
      <c r="G7" s="56"/>
      <c r="H7" s="57"/>
      <c r="I7" s="62">
        <v>916.00000000000091</v>
      </c>
      <c r="J7" s="57">
        <v>76.333333333333414</v>
      </c>
      <c r="K7" s="58"/>
      <c r="L7" s="59"/>
      <c r="M7" s="58"/>
      <c r="N7" s="59"/>
      <c r="O7" s="58"/>
      <c r="P7" s="59"/>
    </row>
    <row r="8" spans="1:16" x14ac:dyDescent="0.3">
      <c r="A8" s="54" t="s">
        <v>64</v>
      </c>
      <c r="B8" s="54" t="s">
        <v>65</v>
      </c>
      <c r="C8" s="62">
        <v>184.3</v>
      </c>
      <c r="D8" s="55">
        <v>23.037500000000001</v>
      </c>
      <c r="E8" s="56">
        <v>28.3</v>
      </c>
      <c r="F8" s="55">
        <v>2.3583333333333334</v>
      </c>
      <c r="G8" s="56"/>
      <c r="H8" s="55"/>
      <c r="I8" s="62"/>
      <c r="J8" s="57"/>
      <c r="K8" s="58"/>
      <c r="L8" s="59"/>
      <c r="M8" s="58"/>
      <c r="N8" s="59"/>
      <c r="O8" s="58"/>
      <c r="P8" s="59"/>
    </row>
    <row r="9" spans="1:16" x14ac:dyDescent="0.3">
      <c r="A9" s="54" t="s">
        <v>263</v>
      </c>
      <c r="B9" s="54" t="s">
        <v>264</v>
      </c>
      <c r="C9" s="62"/>
      <c r="D9" s="55"/>
      <c r="E9" s="56"/>
      <c r="F9" s="55"/>
      <c r="G9" s="56"/>
      <c r="H9" s="55"/>
      <c r="I9" s="62"/>
      <c r="J9" s="57"/>
      <c r="K9" s="58"/>
      <c r="L9" s="59"/>
      <c r="M9" s="58"/>
      <c r="N9" s="59"/>
      <c r="O9" s="58">
        <f>+'Miles Logged'!E4</f>
        <v>297.00000000000006</v>
      </c>
      <c r="P9" s="59">
        <f>+O9/8</f>
        <v>37.125000000000007</v>
      </c>
    </row>
    <row r="10" spans="1:16" x14ac:dyDescent="0.3">
      <c r="A10" s="54" t="s">
        <v>110</v>
      </c>
      <c r="B10" s="54" t="s">
        <v>111</v>
      </c>
      <c r="C10" s="62">
        <v>592.00000000000023</v>
      </c>
      <c r="D10" s="55">
        <v>74.000000000000028</v>
      </c>
      <c r="E10" s="56"/>
      <c r="F10" s="55"/>
      <c r="G10" s="56"/>
      <c r="H10" s="55"/>
      <c r="I10" s="62"/>
      <c r="J10" s="57"/>
      <c r="K10" s="58"/>
      <c r="L10" s="59"/>
      <c r="M10" s="58"/>
      <c r="N10" s="59"/>
      <c r="O10" s="58"/>
      <c r="P10" s="59"/>
    </row>
    <row r="11" spans="1:16" x14ac:dyDescent="0.3">
      <c r="A11" s="61" t="s">
        <v>198</v>
      </c>
      <c r="B11" s="61" t="s">
        <v>199</v>
      </c>
      <c r="C11" s="62"/>
      <c r="D11" s="55"/>
      <c r="E11" s="56"/>
      <c r="F11" s="55"/>
      <c r="G11" s="56"/>
      <c r="H11" s="55"/>
      <c r="I11" s="62"/>
      <c r="J11" s="57"/>
      <c r="K11" s="58"/>
      <c r="L11" s="59"/>
      <c r="M11" s="58">
        <v>42.3</v>
      </c>
      <c r="N11" s="59">
        <v>4.2299999999999995</v>
      </c>
      <c r="O11" s="58"/>
      <c r="P11" s="59"/>
    </row>
    <row r="12" spans="1:16" x14ac:dyDescent="0.3">
      <c r="A12" s="54" t="s">
        <v>25</v>
      </c>
      <c r="B12" s="54" t="s">
        <v>164</v>
      </c>
      <c r="C12" s="62"/>
      <c r="D12" s="55"/>
      <c r="E12" s="56"/>
      <c r="F12" s="55"/>
      <c r="G12" s="56">
        <v>81.599999999999994</v>
      </c>
      <c r="H12" s="55">
        <v>6.8</v>
      </c>
      <c r="I12" s="62"/>
      <c r="J12" s="57"/>
      <c r="K12" s="58"/>
      <c r="L12" s="59"/>
      <c r="M12" s="58"/>
      <c r="N12" s="59"/>
      <c r="O12" s="58"/>
      <c r="P12" s="59"/>
    </row>
    <row r="13" spans="1:16" x14ac:dyDescent="0.3">
      <c r="A13" s="54" t="s">
        <v>144</v>
      </c>
      <c r="B13" s="54" t="s">
        <v>36</v>
      </c>
      <c r="C13" s="62"/>
      <c r="D13" s="55"/>
      <c r="E13" s="56"/>
      <c r="F13" s="55"/>
      <c r="G13" s="56">
        <v>538.29999999999916</v>
      </c>
      <c r="H13" s="55">
        <v>44.858333333333263</v>
      </c>
      <c r="I13" s="62">
        <v>615.49999999999886</v>
      </c>
      <c r="J13" s="57">
        <v>51.291666666666572</v>
      </c>
      <c r="K13" s="58">
        <v>935.2</v>
      </c>
      <c r="L13" s="59">
        <v>77.933333333333337</v>
      </c>
      <c r="M13" s="58">
        <v>1687.6000000000008</v>
      </c>
      <c r="N13" s="59">
        <v>168.76000000000008</v>
      </c>
      <c r="O13" s="58">
        <f>+'Miles Logged'!F5</f>
        <v>1059.7</v>
      </c>
      <c r="P13" s="59">
        <f>+O13/8</f>
        <v>132.46250000000001</v>
      </c>
    </row>
    <row r="14" spans="1:16" x14ac:dyDescent="0.3">
      <c r="A14" s="54" t="s">
        <v>112</v>
      </c>
      <c r="B14" s="54" t="s">
        <v>36</v>
      </c>
      <c r="C14" s="62">
        <v>810.20000000000016</v>
      </c>
      <c r="D14" s="55">
        <v>101.27500000000002</v>
      </c>
      <c r="E14" s="56">
        <v>2061.0999999999995</v>
      </c>
      <c r="F14" s="55">
        <v>171.7583333333333</v>
      </c>
      <c r="G14" s="56">
        <v>1503.899999999999</v>
      </c>
      <c r="H14" s="55">
        <v>125.32499999999992</v>
      </c>
      <c r="I14" s="62">
        <v>1396.3999999999996</v>
      </c>
      <c r="J14" s="57">
        <v>116.36666666666663</v>
      </c>
      <c r="K14" s="58">
        <v>1697.5</v>
      </c>
      <c r="L14" s="59">
        <v>141.45833333333334</v>
      </c>
      <c r="M14" s="58">
        <v>1387.9999999999995</v>
      </c>
      <c r="N14" s="59">
        <v>138.79999999999995</v>
      </c>
      <c r="O14" s="58">
        <f>+'Miles Logged'!E6</f>
        <v>1331.2</v>
      </c>
      <c r="P14" s="59">
        <f>+O14/8</f>
        <v>166.4</v>
      </c>
    </row>
    <row r="15" spans="1:16" x14ac:dyDescent="0.3">
      <c r="A15" s="60" t="s">
        <v>34</v>
      </c>
      <c r="B15" s="60" t="s">
        <v>35</v>
      </c>
      <c r="C15" s="62"/>
      <c r="D15" s="55"/>
      <c r="E15" s="56">
        <v>9.8000000000000007</v>
      </c>
      <c r="F15" s="55">
        <v>0.81666666666666676</v>
      </c>
      <c r="G15" s="56"/>
      <c r="H15" s="55"/>
      <c r="I15" s="62"/>
      <c r="J15" s="57"/>
      <c r="K15" s="58"/>
      <c r="L15" s="59"/>
      <c r="M15" s="58"/>
      <c r="N15" s="59"/>
      <c r="O15" s="58"/>
      <c r="P15" s="59"/>
    </row>
    <row r="16" spans="1:16" x14ac:dyDescent="0.3">
      <c r="A16" s="54" t="s">
        <v>113</v>
      </c>
      <c r="B16" s="54" t="s">
        <v>114</v>
      </c>
      <c r="C16" s="62">
        <v>12</v>
      </c>
      <c r="D16" s="55">
        <v>1.5</v>
      </c>
      <c r="E16" s="56"/>
      <c r="F16" s="55"/>
      <c r="G16" s="56"/>
      <c r="H16" s="55"/>
      <c r="I16" s="62"/>
      <c r="J16" s="57"/>
      <c r="K16" s="58"/>
      <c r="L16" s="59"/>
      <c r="M16" s="58"/>
      <c r="N16" s="59"/>
      <c r="O16" s="58"/>
      <c r="P16" s="59"/>
    </row>
    <row r="17" spans="1:16" x14ac:dyDescent="0.3">
      <c r="A17" s="54" t="s">
        <v>70</v>
      </c>
      <c r="B17" s="54" t="s">
        <v>71</v>
      </c>
      <c r="C17" s="62">
        <v>538.9</v>
      </c>
      <c r="D17" s="55">
        <v>67.362499999999997</v>
      </c>
      <c r="E17" s="56">
        <v>494.7</v>
      </c>
      <c r="F17" s="55">
        <v>41.225000000000001</v>
      </c>
      <c r="G17" s="56">
        <v>679.3000000000003</v>
      </c>
      <c r="H17" s="55">
        <v>56.608333333333356</v>
      </c>
      <c r="I17" s="62"/>
      <c r="J17" s="57"/>
      <c r="K17" s="58"/>
      <c r="L17" s="59"/>
      <c r="M17" s="58"/>
      <c r="N17" s="59"/>
      <c r="O17" s="58"/>
      <c r="P17" s="59"/>
    </row>
    <row r="18" spans="1:16" x14ac:dyDescent="0.3">
      <c r="A18" s="54" t="s">
        <v>181</v>
      </c>
      <c r="B18" s="54" t="s">
        <v>184</v>
      </c>
      <c r="C18" s="62"/>
      <c r="D18" s="55"/>
      <c r="E18" s="56"/>
      <c r="F18" s="55"/>
      <c r="G18" s="56"/>
      <c r="H18" s="55"/>
      <c r="I18" s="62"/>
      <c r="J18" s="57"/>
      <c r="K18" s="58">
        <v>223.1</v>
      </c>
      <c r="L18" s="59">
        <v>18.591666666666665</v>
      </c>
      <c r="M18" s="58">
        <v>104.9</v>
      </c>
      <c r="N18" s="59">
        <v>10.49</v>
      </c>
      <c r="O18" s="58"/>
      <c r="P18" s="59"/>
    </row>
    <row r="19" spans="1:16" x14ac:dyDescent="0.3">
      <c r="A19" s="54" t="s">
        <v>181</v>
      </c>
      <c r="B19" s="54" t="s">
        <v>147</v>
      </c>
      <c r="C19" s="62"/>
      <c r="D19" s="55"/>
      <c r="E19" s="56"/>
      <c r="F19" s="55"/>
      <c r="G19" s="56"/>
      <c r="H19" s="55"/>
      <c r="I19" s="62"/>
      <c r="J19" s="57"/>
      <c r="K19" s="58"/>
      <c r="L19" s="59"/>
      <c r="M19" s="58"/>
      <c r="N19" s="59"/>
      <c r="O19" s="58">
        <f>+'Miles Logged'!F7</f>
        <v>756.4</v>
      </c>
      <c r="P19" s="59">
        <f>+O19/8</f>
        <v>94.55</v>
      </c>
    </row>
    <row r="20" spans="1:16" x14ac:dyDescent="0.3">
      <c r="A20" s="54" t="s">
        <v>146</v>
      </c>
      <c r="B20" s="54" t="s">
        <v>147</v>
      </c>
      <c r="C20" s="62"/>
      <c r="D20" s="55"/>
      <c r="E20" s="56"/>
      <c r="F20" s="55"/>
      <c r="G20" s="56">
        <v>1739.5000000000005</v>
      </c>
      <c r="H20" s="55">
        <v>144.95833333333337</v>
      </c>
      <c r="I20" s="62">
        <v>1872.3999999999987</v>
      </c>
      <c r="J20" s="57">
        <v>156.03333333333322</v>
      </c>
      <c r="K20" s="58">
        <v>1511.1</v>
      </c>
      <c r="L20" s="59">
        <v>125.925</v>
      </c>
      <c r="M20" s="58">
        <v>1545.1999999999978</v>
      </c>
      <c r="N20" s="59">
        <v>154.51999999999978</v>
      </c>
      <c r="O20" s="58">
        <f>+'Miles Logged'!F8</f>
        <v>1469.0000000000002</v>
      </c>
      <c r="P20" s="59">
        <f>+O20/8</f>
        <v>183.62500000000003</v>
      </c>
    </row>
    <row r="21" spans="1:16" x14ac:dyDescent="0.3">
      <c r="A21" s="54" t="s">
        <v>31</v>
      </c>
      <c r="B21" s="54" t="s">
        <v>166</v>
      </c>
      <c r="C21" s="62">
        <v>281.90000000000003</v>
      </c>
      <c r="D21" s="55">
        <v>35.237500000000004</v>
      </c>
      <c r="E21" s="56">
        <v>111.99999999999999</v>
      </c>
      <c r="F21" s="55">
        <v>9.3333333333333321</v>
      </c>
      <c r="G21" s="56">
        <v>594.70000000000005</v>
      </c>
      <c r="H21" s="55">
        <v>49.558333333333337</v>
      </c>
      <c r="I21" s="62">
        <v>771.00000000000034</v>
      </c>
      <c r="J21" s="57">
        <v>64.250000000000028</v>
      </c>
      <c r="K21" s="58"/>
      <c r="L21" s="59"/>
      <c r="M21" s="58">
        <v>721.60000000000025</v>
      </c>
      <c r="N21" s="59">
        <v>72.160000000000025</v>
      </c>
      <c r="O21" s="58"/>
      <c r="P21" s="59"/>
    </row>
    <row r="22" spans="1:16" x14ac:dyDescent="0.3">
      <c r="A22" s="60" t="s">
        <v>37</v>
      </c>
      <c r="B22" s="60" t="s">
        <v>38</v>
      </c>
      <c r="C22" s="62"/>
      <c r="D22" s="55"/>
      <c r="E22" s="56">
        <v>830.2</v>
      </c>
      <c r="F22" s="55">
        <v>69.183333333333337</v>
      </c>
      <c r="G22" s="56"/>
      <c r="H22" s="55"/>
      <c r="I22" s="62"/>
      <c r="J22" s="57"/>
      <c r="K22" s="58"/>
      <c r="L22" s="59"/>
      <c r="M22" s="58"/>
      <c r="N22" s="59"/>
      <c r="O22" s="58"/>
      <c r="P22" s="59"/>
    </row>
    <row r="23" spans="1:16" x14ac:dyDescent="0.3">
      <c r="A23" s="54" t="s">
        <v>64</v>
      </c>
      <c r="B23" s="54" t="s">
        <v>115</v>
      </c>
      <c r="C23" s="62">
        <v>97.6</v>
      </c>
      <c r="D23" s="55">
        <v>12.2</v>
      </c>
      <c r="E23" s="56"/>
      <c r="F23" s="55"/>
      <c r="G23" s="56"/>
      <c r="H23" s="55"/>
      <c r="I23" s="62"/>
      <c r="J23" s="57"/>
      <c r="K23" s="58"/>
      <c r="L23" s="59"/>
      <c r="M23" s="58"/>
      <c r="N23" s="59"/>
      <c r="O23" s="58"/>
      <c r="P23" s="59"/>
    </row>
    <row r="24" spans="1:16" x14ac:dyDescent="0.3">
      <c r="A24" s="54" t="s">
        <v>31</v>
      </c>
      <c r="B24" s="54" t="s">
        <v>116</v>
      </c>
      <c r="C24" s="62">
        <v>433.90000000000003</v>
      </c>
      <c r="D24" s="55">
        <v>54.237500000000004</v>
      </c>
      <c r="E24" s="56"/>
      <c r="F24" s="55"/>
      <c r="G24" s="56"/>
      <c r="H24" s="55"/>
      <c r="I24" s="62"/>
      <c r="J24" s="57"/>
      <c r="K24" s="58"/>
      <c r="L24" s="59"/>
      <c r="M24" s="58"/>
      <c r="N24" s="59"/>
      <c r="O24" s="58"/>
      <c r="P24" s="59"/>
    </row>
    <row r="25" spans="1:16" x14ac:dyDescent="0.3">
      <c r="A25" s="54" t="s">
        <v>265</v>
      </c>
      <c r="B25" s="54" t="s">
        <v>266</v>
      </c>
      <c r="C25" s="62"/>
      <c r="D25" s="55"/>
      <c r="E25" s="56"/>
      <c r="F25" s="55"/>
      <c r="G25" s="56"/>
      <c r="H25" s="55"/>
      <c r="I25" s="62"/>
      <c r="J25" s="57"/>
      <c r="K25" s="58"/>
      <c r="L25" s="59"/>
      <c r="M25" s="58"/>
      <c r="N25" s="59"/>
      <c r="O25" s="58">
        <f>+'Miles Logged'!F9</f>
        <v>144</v>
      </c>
      <c r="P25" s="59">
        <f>+O25/8</f>
        <v>18</v>
      </c>
    </row>
    <row r="26" spans="1:16" x14ac:dyDescent="0.3">
      <c r="A26" s="54" t="s">
        <v>72</v>
      </c>
      <c r="B26" s="54" t="s">
        <v>73</v>
      </c>
      <c r="C26" s="62">
        <v>617.20000000000005</v>
      </c>
      <c r="D26" s="55">
        <v>77.150000000000006</v>
      </c>
      <c r="E26" s="56">
        <v>1188.0999999999997</v>
      </c>
      <c r="F26" s="55">
        <v>99.008333333333312</v>
      </c>
      <c r="G26" s="56">
        <v>755.9000000000002</v>
      </c>
      <c r="H26" s="55">
        <v>62.991666666666681</v>
      </c>
      <c r="I26" s="62">
        <v>1017.7999999999997</v>
      </c>
      <c r="J26" s="57">
        <v>84.816666666666649</v>
      </c>
      <c r="K26" s="58">
        <v>424.8</v>
      </c>
      <c r="L26" s="59">
        <v>35.4</v>
      </c>
      <c r="M26" s="58">
        <v>270.09999999999997</v>
      </c>
      <c r="N26" s="59">
        <v>27.009999999999998</v>
      </c>
      <c r="O26" s="58"/>
      <c r="P26" s="59"/>
    </row>
    <row r="27" spans="1:16" x14ac:dyDescent="0.3">
      <c r="A27" s="54" t="s">
        <v>189</v>
      </c>
      <c r="B27" s="54" t="s">
        <v>190</v>
      </c>
      <c r="C27" s="62"/>
      <c r="D27" s="55"/>
      <c r="E27" s="56"/>
      <c r="F27" s="55"/>
      <c r="G27" s="56"/>
      <c r="H27" s="55"/>
      <c r="I27" s="62"/>
      <c r="J27" s="57"/>
      <c r="K27" s="58">
        <v>6.4</v>
      </c>
      <c r="L27" s="59">
        <v>0.53333333333333333</v>
      </c>
      <c r="M27" s="58">
        <v>11.3</v>
      </c>
      <c r="N27" s="59">
        <v>1.1300000000000001</v>
      </c>
      <c r="O27" s="58">
        <f>+'Miles Logged'!G10</f>
        <v>236.29999999999998</v>
      </c>
      <c r="P27" s="59">
        <f>+O27/8</f>
        <v>29.537499999999998</v>
      </c>
    </row>
    <row r="28" spans="1:16" x14ac:dyDescent="0.3">
      <c r="A28" s="54" t="s">
        <v>13</v>
      </c>
      <c r="B28" s="54" t="s">
        <v>14</v>
      </c>
      <c r="C28" s="62">
        <v>2053.5999999999985</v>
      </c>
      <c r="D28" s="55">
        <v>256.69999999999982</v>
      </c>
      <c r="E28" s="56">
        <v>2252.6999999999994</v>
      </c>
      <c r="F28" s="55">
        <v>187.72499999999994</v>
      </c>
      <c r="G28" s="56">
        <v>1794.7000000000019</v>
      </c>
      <c r="H28" s="55">
        <v>149.55833333333348</v>
      </c>
      <c r="I28" s="62">
        <v>2467.4999999999991</v>
      </c>
      <c r="J28" s="57">
        <v>205.62499999999991</v>
      </c>
      <c r="K28" s="58">
        <v>2207.1999999999998</v>
      </c>
      <c r="L28" s="59">
        <v>183.93333333333331</v>
      </c>
      <c r="M28" s="58">
        <v>2165.4999999999973</v>
      </c>
      <c r="N28" s="59">
        <v>216.54999999999973</v>
      </c>
      <c r="O28" s="58">
        <f>+'Miles Logged'!E11</f>
        <v>1097.2</v>
      </c>
      <c r="P28" s="59">
        <f>+O28/8</f>
        <v>137.15</v>
      </c>
    </row>
    <row r="29" spans="1:16" x14ac:dyDescent="0.3">
      <c r="A29" s="54" t="s">
        <v>66</v>
      </c>
      <c r="B29" s="54" t="s">
        <v>67</v>
      </c>
      <c r="C29" s="62">
        <v>646.09999999999991</v>
      </c>
      <c r="D29" s="55">
        <v>80.762499999999989</v>
      </c>
      <c r="E29" s="56">
        <v>1015.2999999999997</v>
      </c>
      <c r="F29" s="55">
        <v>84.608333333333306</v>
      </c>
      <c r="G29" s="56">
        <v>289.7</v>
      </c>
      <c r="H29" s="55">
        <v>24.141666666666666</v>
      </c>
      <c r="I29" s="62">
        <v>593.50000000000023</v>
      </c>
      <c r="J29" s="57">
        <v>49.45833333333335</v>
      </c>
      <c r="K29" s="58">
        <v>1346.3</v>
      </c>
      <c r="L29" s="59">
        <v>112.19166666666666</v>
      </c>
      <c r="M29" s="58">
        <v>146.19999999999999</v>
      </c>
      <c r="N29" s="59">
        <f>+M29/10</f>
        <v>14.62</v>
      </c>
      <c r="O29" s="58">
        <f>+'Miles Logged'!E12</f>
        <v>1030.3</v>
      </c>
      <c r="P29" s="59">
        <f>+O29/8</f>
        <v>128.78749999999999</v>
      </c>
    </row>
    <row r="30" spans="1:16" x14ac:dyDescent="0.3">
      <c r="A30" s="61" t="s">
        <v>201</v>
      </c>
      <c r="B30" s="61" t="s">
        <v>67</v>
      </c>
      <c r="C30" s="62"/>
      <c r="D30" s="55"/>
      <c r="E30" s="56"/>
      <c r="F30" s="55"/>
      <c r="G30" s="56"/>
      <c r="H30" s="55"/>
      <c r="I30" s="62"/>
      <c r="J30" s="57"/>
      <c r="K30" s="58"/>
      <c r="L30" s="59"/>
      <c r="M30" s="58">
        <v>452.8</v>
      </c>
      <c r="N30" s="59">
        <v>45.28</v>
      </c>
      <c r="O30" s="58">
        <f>+'Miles Logged'!H13</f>
        <v>350.09999999999997</v>
      </c>
      <c r="P30" s="59">
        <f>+O30/8</f>
        <v>43.762499999999996</v>
      </c>
    </row>
    <row r="31" spans="1:16" x14ac:dyDescent="0.3">
      <c r="A31" s="61" t="s">
        <v>251</v>
      </c>
      <c r="B31" s="61" t="s">
        <v>67</v>
      </c>
      <c r="C31" s="62"/>
      <c r="D31" s="55"/>
      <c r="E31" s="56"/>
      <c r="F31" s="55"/>
      <c r="G31" s="56"/>
      <c r="H31" s="55"/>
      <c r="I31" s="62"/>
      <c r="J31" s="57"/>
      <c r="K31" s="58"/>
      <c r="L31" s="59"/>
      <c r="M31" s="58">
        <v>111.60000000000001</v>
      </c>
      <c r="N31" s="59">
        <v>11.16</v>
      </c>
      <c r="O31" s="58">
        <f>+'Miles Logged'!H14</f>
        <v>225.80000000000004</v>
      </c>
      <c r="P31" s="59">
        <f>+O31/8</f>
        <v>28.225000000000005</v>
      </c>
    </row>
    <row r="32" spans="1:16" x14ac:dyDescent="0.3">
      <c r="A32" s="54" t="s">
        <v>74</v>
      </c>
      <c r="B32" s="54" t="s">
        <v>67</v>
      </c>
      <c r="C32" s="62">
        <v>133.69999999999999</v>
      </c>
      <c r="D32" s="55">
        <v>16.712499999999999</v>
      </c>
      <c r="E32" s="56">
        <v>164</v>
      </c>
      <c r="F32" s="55">
        <v>13.666666666666666</v>
      </c>
      <c r="G32" s="56"/>
      <c r="H32" s="55"/>
      <c r="I32" s="62"/>
      <c r="J32" s="57"/>
      <c r="K32" s="58"/>
      <c r="L32" s="59"/>
      <c r="M32" s="58">
        <v>110.6</v>
      </c>
      <c r="N32" s="59">
        <f>+M32/10</f>
        <v>11.059999999999999</v>
      </c>
      <c r="O32" s="58"/>
      <c r="P32" s="59"/>
    </row>
    <row r="33" spans="1:16" x14ac:dyDescent="0.3">
      <c r="A33" s="54" t="s">
        <v>90</v>
      </c>
      <c r="B33" s="54" t="s">
        <v>91</v>
      </c>
      <c r="C33" s="62">
        <v>104.69999999999999</v>
      </c>
      <c r="D33" s="55">
        <v>13.087499999999999</v>
      </c>
      <c r="E33" s="56">
        <v>252.7</v>
      </c>
      <c r="F33" s="55">
        <v>21.058333333333334</v>
      </c>
      <c r="G33" s="56"/>
      <c r="H33" s="55"/>
      <c r="I33" s="62"/>
      <c r="J33" s="57"/>
      <c r="K33" s="58"/>
      <c r="L33" s="59"/>
      <c r="M33" s="58"/>
      <c r="N33" s="59"/>
      <c r="O33" s="58"/>
      <c r="P33" s="59"/>
    </row>
    <row r="34" spans="1:16" x14ac:dyDescent="0.3">
      <c r="A34" s="54" t="s">
        <v>165</v>
      </c>
      <c r="B34" s="54" t="s">
        <v>161</v>
      </c>
      <c r="C34" s="62"/>
      <c r="D34" s="55"/>
      <c r="E34" s="56"/>
      <c r="F34" s="55"/>
      <c r="G34" s="56">
        <v>202.69999999999996</v>
      </c>
      <c r="H34" s="55">
        <v>16.891666666666662</v>
      </c>
      <c r="I34" s="62"/>
      <c r="J34" s="57"/>
      <c r="K34" s="58"/>
      <c r="L34" s="59"/>
      <c r="M34" s="58"/>
      <c r="N34" s="59"/>
      <c r="O34" s="58"/>
      <c r="P34" s="59"/>
    </row>
    <row r="35" spans="1:16" x14ac:dyDescent="0.3">
      <c r="A35" s="54" t="s">
        <v>23</v>
      </c>
      <c r="B35" s="54" t="s">
        <v>24</v>
      </c>
      <c r="C35" s="62">
        <v>764.3000000000003</v>
      </c>
      <c r="D35" s="55">
        <v>95.537500000000037</v>
      </c>
      <c r="E35" s="56">
        <v>1015.9000000000004</v>
      </c>
      <c r="F35" s="55">
        <v>84.658333333333374</v>
      </c>
      <c r="G35" s="56">
        <v>962.6999999999997</v>
      </c>
      <c r="H35" s="55">
        <v>80.22499999999998</v>
      </c>
      <c r="I35" s="62">
        <v>842.60000000000036</v>
      </c>
      <c r="J35" s="57">
        <v>70.216666666666697</v>
      </c>
      <c r="K35" s="58"/>
      <c r="L35" s="59"/>
      <c r="M35" s="58"/>
      <c r="N35" s="59"/>
      <c r="O35" s="58"/>
      <c r="P35" s="59"/>
    </row>
    <row r="36" spans="1:16" x14ac:dyDescent="0.3">
      <c r="A36" s="54" t="s">
        <v>167</v>
      </c>
      <c r="B36" s="54" t="s">
        <v>39</v>
      </c>
      <c r="C36" s="62">
        <v>1703.999999999998</v>
      </c>
      <c r="D36" s="55">
        <v>212.99999999999974</v>
      </c>
      <c r="E36" s="56">
        <v>3835.5000000000009</v>
      </c>
      <c r="F36" s="55">
        <v>319.62500000000006</v>
      </c>
      <c r="G36" s="56">
        <v>3399</v>
      </c>
      <c r="H36" s="55">
        <v>283.25</v>
      </c>
      <c r="I36" s="62">
        <v>3332.3999999999996</v>
      </c>
      <c r="J36" s="57">
        <v>277.7</v>
      </c>
      <c r="K36" s="58">
        <v>1796.2</v>
      </c>
      <c r="L36" s="59">
        <v>149.68333333333334</v>
      </c>
      <c r="M36" s="58">
        <v>1971.6999999999991</v>
      </c>
      <c r="N36" s="59">
        <v>197.1699999999999</v>
      </c>
      <c r="O36" s="58">
        <f>+'Miles Logged'!G15</f>
        <v>1297.4999999999995</v>
      </c>
      <c r="P36" s="59">
        <f>+O36/8</f>
        <v>162.18749999999994</v>
      </c>
    </row>
    <row r="37" spans="1:16" x14ac:dyDescent="0.3">
      <c r="A37" s="54" t="s">
        <v>168</v>
      </c>
      <c r="B37" s="54" t="s">
        <v>39</v>
      </c>
      <c r="C37" s="62"/>
      <c r="D37" s="55"/>
      <c r="E37" s="56"/>
      <c r="F37" s="55"/>
      <c r="G37" s="56"/>
      <c r="H37" s="57"/>
      <c r="I37" s="62">
        <v>1433.900000000001</v>
      </c>
      <c r="J37" s="57">
        <v>119.49166666666675</v>
      </c>
      <c r="K37" s="58">
        <v>1229.5</v>
      </c>
      <c r="L37" s="59">
        <v>102.45833333333333</v>
      </c>
      <c r="M37" s="58">
        <v>1602.5</v>
      </c>
      <c r="N37" s="59">
        <v>160.25</v>
      </c>
      <c r="O37" s="58">
        <f>+'Miles Logged'!G16</f>
        <v>805.79999999999984</v>
      </c>
      <c r="P37" s="59">
        <f>+O37/8</f>
        <v>100.72499999999998</v>
      </c>
    </row>
    <row r="38" spans="1:16" x14ac:dyDescent="0.3">
      <c r="A38" s="54" t="s">
        <v>117</v>
      </c>
      <c r="B38" s="54" t="s">
        <v>118</v>
      </c>
      <c r="C38" s="62">
        <v>157.9</v>
      </c>
      <c r="D38" s="55">
        <v>19.737500000000001</v>
      </c>
      <c r="E38" s="56"/>
      <c r="F38" s="55"/>
      <c r="G38" s="56">
        <v>282.2000000000001</v>
      </c>
      <c r="H38" s="55">
        <v>23.516666666666676</v>
      </c>
      <c r="I38" s="62">
        <v>314.5</v>
      </c>
      <c r="J38" s="57">
        <v>26.208333333333332</v>
      </c>
      <c r="K38" s="58"/>
      <c r="L38" s="59"/>
      <c r="M38" s="58"/>
      <c r="N38" s="59"/>
      <c r="O38" s="58"/>
      <c r="P38" s="59"/>
    </row>
    <row r="39" spans="1:16" x14ac:dyDescent="0.3">
      <c r="A39" s="54" t="s">
        <v>119</v>
      </c>
      <c r="B39" s="54" t="s">
        <v>120</v>
      </c>
      <c r="C39" s="62">
        <v>195</v>
      </c>
      <c r="D39" s="55">
        <v>24.375</v>
      </c>
      <c r="E39" s="56"/>
      <c r="F39" s="55"/>
      <c r="G39" s="56"/>
      <c r="H39" s="55"/>
      <c r="I39" s="62"/>
      <c r="J39" s="57"/>
      <c r="K39" s="58"/>
      <c r="L39" s="59"/>
      <c r="M39" s="58"/>
      <c r="N39" s="59"/>
      <c r="O39" s="58"/>
      <c r="P39" s="59"/>
    </row>
    <row r="40" spans="1:16" x14ac:dyDescent="0.3">
      <c r="A40" s="54" t="s">
        <v>121</v>
      </c>
      <c r="B40" s="54" t="s">
        <v>122</v>
      </c>
      <c r="C40" s="62">
        <v>103.30000000000003</v>
      </c>
      <c r="D40" s="55">
        <v>12.912500000000003</v>
      </c>
      <c r="E40" s="56"/>
      <c r="F40" s="55"/>
      <c r="G40" s="56"/>
      <c r="H40" s="55"/>
      <c r="I40" s="62"/>
      <c r="J40" s="57"/>
      <c r="K40" s="58"/>
      <c r="L40" s="59"/>
      <c r="M40" s="58"/>
      <c r="N40" s="59"/>
      <c r="O40" s="58"/>
      <c r="P40" s="59"/>
    </row>
    <row r="41" spans="1:16" x14ac:dyDescent="0.3">
      <c r="A41" s="60" t="s">
        <v>75</v>
      </c>
      <c r="B41" s="60" t="s">
        <v>76</v>
      </c>
      <c r="C41" s="62"/>
      <c r="D41" s="55"/>
      <c r="E41" s="56">
        <v>661.5999999999998</v>
      </c>
      <c r="F41" s="55">
        <v>55.133333333333319</v>
      </c>
      <c r="G41" s="56">
        <v>1097.1999999999998</v>
      </c>
      <c r="H41" s="55">
        <v>91.433333333333323</v>
      </c>
      <c r="I41" s="62">
        <v>1095.2000000000005</v>
      </c>
      <c r="J41" s="57">
        <v>91.266666666666708</v>
      </c>
      <c r="K41" s="58"/>
      <c r="L41" s="59"/>
      <c r="M41" s="58"/>
      <c r="N41" s="59"/>
      <c r="O41" s="58"/>
      <c r="P41" s="59"/>
    </row>
    <row r="42" spans="1:16" x14ac:dyDescent="0.3">
      <c r="A42" s="54" t="s">
        <v>18</v>
      </c>
      <c r="B42" s="54" t="s">
        <v>19</v>
      </c>
      <c r="C42" s="62">
        <v>290.90000000000015</v>
      </c>
      <c r="D42" s="55">
        <v>36.362500000000018</v>
      </c>
      <c r="E42" s="56">
        <v>496.30000000000013</v>
      </c>
      <c r="F42" s="55">
        <v>41.358333333333341</v>
      </c>
      <c r="G42" s="56">
        <v>488.00000000000006</v>
      </c>
      <c r="H42" s="55">
        <v>40.666666666666671</v>
      </c>
      <c r="I42" s="62"/>
      <c r="J42" s="57"/>
      <c r="K42" s="58"/>
      <c r="L42" s="59"/>
      <c r="M42" s="58">
        <v>310.10000000000025</v>
      </c>
      <c r="N42" s="59">
        <v>31.010000000000026</v>
      </c>
      <c r="O42" s="58">
        <f>+'Miles Logged'!F17</f>
        <v>526.70000000000005</v>
      </c>
      <c r="P42" s="59">
        <f>+O42/8</f>
        <v>65.837500000000006</v>
      </c>
    </row>
    <row r="43" spans="1:16" x14ac:dyDescent="0.3">
      <c r="A43" s="54" t="s">
        <v>15</v>
      </c>
      <c r="B43" s="54" t="s">
        <v>3</v>
      </c>
      <c r="C43" s="62">
        <v>1300.700000000001</v>
      </c>
      <c r="D43" s="55">
        <v>162.58750000000012</v>
      </c>
      <c r="E43" s="56">
        <v>2253.1999999999994</v>
      </c>
      <c r="F43" s="55">
        <v>187.76666666666662</v>
      </c>
      <c r="G43" s="56">
        <v>1800.5000000000005</v>
      </c>
      <c r="H43" s="55">
        <v>150.04166666666671</v>
      </c>
      <c r="I43" s="62">
        <v>1791.8</v>
      </c>
      <c r="J43" s="57">
        <v>149.31666666666666</v>
      </c>
      <c r="K43" s="58">
        <v>3826.4</v>
      </c>
      <c r="L43" s="59">
        <v>318.86666666666667</v>
      </c>
      <c r="M43" s="58"/>
      <c r="N43" s="59"/>
      <c r="O43" s="58"/>
      <c r="P43" s="59"/>
    </row>
    <row r="44" spans="1:16" x14ac:dyDescent="0.3">
      <c r="A44" s="54" t="s">
        <v>2</v>
      </c>
      <c r="B44" s="54" t="s">
        <v>3</v>
      </c>
      <c r="C44" s="62">
        <v>2041.0999999999997</v>
      </c>
      <c r="D44" s="55">
        <v>255.13749999999996</v>
      </c>
      <c r="E44" s="56">
        <v>2083.1999999999998</v>
      </c>
      <c r="F44" s="55">
        <v>173.6</v>
      </c>
      <c r="G44" s="56">
        <v>2076.5999999999995</v>
      </c>
      <c r="H44" s="55">
        <v>173.04999999999995</v>
      </c>
      <c r="I44" s="62">
        <v>77</v>
      </c>
      <c r="J44" s="57">
        <v>6.416666666666667</v>
      </c>
      <c r="K44" s="58">
        <v>2773.6</v>
      </c>
      <c r="L44" s="59">
        <v>231.13333333333333</v>
      </c>
      <c r="M44" s="58"/>
      <c r="N44" s="59"/>
      <c r="O44" s="58"/>
      <c r="P44" s="59"/>
    </row>
    <row r="45" spans="1:16" x14ac:dyDescent="0.3">
      <c r="A45" s="54" t="s">
        <v>102</v>
      </c>
      <c r="B45" s="54" t="s">
        <v>103</v>
      </c>
      <c r="C45" s="62">
        <v>538.1999999999997</v>
      </c>
      <c r="D45" s="55">
        <v>67.274999999999963</v>
      </c>
      <c r="E45" s="56">
        <v>327.2</v>
      </c>
      <c r="F45" s="55">
        <v>27.266666666666666</v>
      </c>
      <c r="G45" s="56">
        <v>47.4</v>
      </c>
      <c r="H45" s="55">
        <v>3.9499999999999997</v>
      </c>
      <c r="I45" s="62"/>
      <c r="J45" s="57"/>
      <c r="K45" s="58"/>
      <c r="L45" s="59"/>
      <c r="M45" s="58"/>
      <c r="N45" s="59"/>
      <c r="O45" s="58"/>
      <c r="P45" s="59"/>
    </row>
    <row r="46" spans="1:16" x14ac:dyDescent="0.3">
      <c r="A46" s="54" t="s">
        <v>41</v>
      </c>
      <c r="B46" s="54" t="s">
        <v>40</v>
      </c>
      <c r="C46" s="62">
        <v>1395.0999999999997</v>
      </c>
      <c r="D46" s="55">
        <v>174.38749999999996</v>
      </c>
      <c r="E46" s="56">
        <v>974.10000000000025</v>
      </c>
      <c r="F46" s="55">
        <v>81.175000000000026</v>
      </c>
      <c r="G46" s="56"/>
      <c r="H46" s="55"/>
      <c r="I46" s="62"/>
      <c r="J46" s="57"/>
      <c r="K46" s="58"/>
      <c r="L46" s="59"/>
      <c r="M46" s="58"/>
      <c r="N46" s="59"/>
      <c r="O46" s="58"/>
      <c r="P46" s="59"/>
    </row>
    <row r="47" spans="1:16" x14ac:dyDescent="0.3">
      <c r="A47" s="54" t="s">
        <v>195</v>
      </c>
      <c r="B47" s="54" t="s">
        <v>196</v>
      </c>
      <c r="C47" s="62"/>
      <c r="D47" s="55"/>
      <c r="E47" s="56"/>
      <c r="F47" s="55"/>
      <c r="G47" s="56"/>
      <c r="H47" s="55"/>
      <c r="I47" s="62"/>
      <c r="J47" s="57"/>
      <c r="K47" s="58">
        <v>138.4</v>
      </c>
      <c r="L47" s="59">
        <v>11.533333333333333</v>
      </c>
      <c r="M47" s="58"/>
      <c r="N47" s="59"/>
      <c r="O47" s="58"/>
      <c r="P47" s="59"/>
    </row>
    <row r="48" spans="1:16" x14ac:dyDescent="0.3">
      <c r="A48" s="60" t="s">
        <v>88</v>
      </c>
      <c r="B48" s="60" t="s">
        <v>87</v>
      </c>
      <c r="C48" s="62"/>
      <c r="D48" s="55"/>
      <c r="E48" s="56">
        <v>387.4000000000002</v>
      </c>
      <c r="F48" s="55">
        <v>32.283333333333353</v>
      </c>
      <c r="G48" s="56"/>
      <c r="H48" s="55"/>
      <c r="I48" s="62"/>
      <c r="J48" s="57"/>
      <c r="K48" s="58"/>
      <c r="L48" s="59"/>
      <c r="M48" s="58"/>
      <c r="N48" s="59"/>
      <c r="O48" s="58"/>
      <c r="P48" s="59"/>
    </row>
    <row r="49" spans="1:16" x14ac:dyDescent="0.3">
      <c r="A49" s="60" t="s">
        <v>89</v>
      </c>
      <c r="B49" s="60" t="s">
        <v>87</v>
      </c>
      <c r="C49" s="62"/>
      <c r="D49" s="55"/>
      <c r="E49" s="56">
        <v>102.7</v>
      </c>
      <c r="F49" s="55">
        <v>8.5583333333333336</v>
      </c>
      <c r="G49" s="56"/>
      <c r="H49" s="55"/>
      <c r="I49" s="62"/>
      <c r="J49" s="57"/>
      <c r="K49" s="58"/>
      <c r="L49" s="59"/>
      <c r="M49" s="58"/>
      <c r="N49" s="59"/>
      <c r="O49" s="58"/>
      <c r="P49" s="59"/>
    </row>
    <row r="50" spans="1:16" x14ac:dyDescent="0.3">
      <c r="A50" s="54" t="s">
        <v>86</v>
      </c>
      <c r="B50" s="54" t="s">
        <v>87</v>
      </c>
      <c r="C50" s="62">
        <v>648.59999999999991</v>
      </c>
      <c r="D50" s="55">
        <v>81.074999999999989</v>
      </c>
      <c r="E50" s="56">
        <v>447.4</v>
      </c>
      <c r="F50" s="55">
        <v>37.283333333333331</v>
      </c>
      <c r="G50" s="56"/>
      <c r="H50" s="55"/>
      <c r="I50" s="62"/>
      <c r="J50" s="57"/>
      <c r="K50" s="58"/>
      <c r="L50" s="59"/>
      <c r="M50" s="58"/>
      <c r="N50" s="59"/>
      <c r="O50" s="58"/>
      <c r="P50" s="59"/>
    </row>
    <row r="51" spans="1:16" x14ac:dyDescent="0.3">
      <c r="A51" s="61" t="s">
        <v>202</v>
      </c>
      <c r="B51" s="61" t="s">
        <v>203</v>
      </c>
      <c r="C51" s="62"/>
      <c r="D51" s="55"/>
      <c r="E51" s="56"/>
      <c r="F51" s="55"/>
      <c r="G51" s="56"/>
      <c r="H51" s="55"/>
      <c r="I51" s="62"/>
      <c r="J51" s="57"/>
      <c r="K51" s="58"/>
      <c r="L51" s="59"/>
      <c r="M51" s="58">
        <v>118.9</v>
      </c>
      <c r="N51" s="59">
        <v>11.89</v>
      </c>
      <c r="O51" s="58"/>
      <c r="P51" s="59"/>
    </row>
    <row r="52" spans="1:16" x14ac:dyDescent="0.3">
      <c r="A52" s="61" t="s">
        <v>215</v>
      </c>
      <c r="B52" s="61" t="s">
        <v>203</v>
      </c>
      <c r="C52" s="62"/>
      <c r="D52" s="55"/>
      <c r="E52" s="56"/>
      <c r="F52" s="55"/>
      <c r="G52" s="56"/>
      <c r="H52" s="55"/>
      <c r="I52" s="62"/>
      <c r="J52" s="57"/>
      <c r="K52" s="58"/>
      <c r="L52" s="59"/>
      <c r="M52" s="58">
        <v>155.70000000000002</v>
      </c>
      <c r="N52" s="59">
        <v>15.570000000000002</v>
      </c>
      <c r="O52" s="58"/>
      <c r="P52" s="59"/>
    </row>
    <row r="53" spans="1:16" x14ac:dyDescent="0.3">
      <c r="A53" s="61" t="s">
        <v>204</v>
      </c>
      <c r="B53" s="61" t="s">
        <v>203</v>
      </c>
      <c r="C53" s="62"/>
      <c r="D53" s="55"/>
      <c r="E53" s="56"/>
      <c r="F53" s="55"/>
      <c r="G53" s="56"/>
      <c r="H53" s="55"/>
      <c r="I53" s="62"/>
      <c r="J53" s="57"/>
      <c r="K53" s="58"/>
      <c r="L53" s="59"/>
      <c r="M53" s="58">
        <v>629.19999999999993</v>
      </c>
      <c r="N53" s="59">
        <v>62.919999999999995</v>
      </c>
      <c r="O53" s="58"/>
      <c r="P53" s="59"/>
    </row>
    <row r="54" spans="1:16" x14ac:dyDescent="0.3">
      <c r="A54" s="60" t="s">
        <v>107</v>
      </c>
      <c r="B54" s="60" t="s">
        <v>108</v>
      </c>
      <c r="C54" s="62"/>
      <c r="D54" s="55"/>
      <c r="E54" s="56">
        <v>2084.2000000000016</v>
      </c>
      <c r="F54" s="55">
        <v>173.68333333333348</v>
      </c>
      <c r="G54" s="56">
        <v>2748.8999999999996</v>
      </c>
      <c r="H54" s="55">
        <v>229.07499999999996</v>
      </c>
      <c r="I54" s="62">
        <v>2395.2000000000012</v>
      </c>
      <c r="J54" s="57">
        <v>199.60000000000011</v>
      </c>
      <c r="K54" s="58"/>
      <c r="L54" s="59"/>
      <c r="M54" s="58"/>
      <c r="N54" s="59"/>
      <c r="O54" s="58"/>
      <c r="P54" s="59"/>
    </row>
    <row r="55" spans="1:16" x14ac:dyDescent="0.3">
      <c r="A55" s="60" t="s">
        <v>8</v>
      </c>
      <c r="B55" s="60" t="s">
        <v>108</v>
      </c>
      <c r="C55" s="62"/>
      <c r="D55" s="55"/>
      <c r="E55" s="56">
        <v>2385.1999999999989</v>
      </c>
      <c r="F55" s="55">
        <v>198.76666666666657</v>
      </c>
      <c r="G55" s="56">
        <v>3123.9999999999995</v>
      </c>
      <c r="H55" s="55">
        <v>260.33333333333331</v>
      </c>
      <c r="I55" s="62">
        <v>2581.9000000000005</v>
      </c>
      <c r="J55" s="57">
        <v>215.15833333333339</v>
      </c>
      <c r="K55" s="58"/>
      <c r="L55" s="59"/>
      <c r="M55" s="58"/>
      <c r="N55" s="59"/>
      <c r="O55" s="58"/>
      <c r="P55" s="59"/>
    </row>
    <row r="56" spans="1:16" x14ac:dyDescent="0.3">
      <c r="A56" s="60" t="s">
        <v>217</v>
      </c>
      <c r="B56" s="60" t="s">
        <v>218</v>
      </c>
      <c r="C56" s="62"/>
      <c r="D56" s="55"/>
      <c r="E56" s="56"/>
      <c r="F56" s="55"/>
      <c r="G56" s="56"/>
      <c r="H56" s="55"/>
      <c r="I56" s="62"/>
      <c r="J56" s="57"/>
      <c r="K56" s="58"/>
      <c r="L56" s="59"/>
      <c r="M56" s="58">
        <v>349.39999999999981</v>
      </c>
      <c r="N56" s="59">
        <v>34.939999999999984</v>
      </c>
      <c r="O56" s="58">
        <f>+'Miles Logged'!E18</f>
        <v>139.10000000000002</v>
      </c>
      <c r="P56" s="59">
        <f>+O56/8</f>
        <v>17.387500000000003</v>
      </c>
    </row>
    <row r="57" spans="1:16" x14ac:dyDescent="0.3">
      <c r="A57" s="54" t="s">
        <v>267</v>
      </c>
      <c r="B57" s="54" t="s">
        <v>268</v>
      </c>
      <c r="C57" s="62"/>
      <c r="D57" s="55"/>
      <c r="E57" s="56"/>
      <c r="F57" s="55"/>
      <c r="G57" s="56"/>
      <c r="H57" s="55"/>
      <c r="I57" s="62"/>
      <c r="J57" s="57"/>
      <c r="K57" s="58"/>
      <c r="L57" s="59"/>
      <c r="M57" s="58"/>
      <c r="N57" s="59"/>
      <c r="O57" s="58">
        <f>+'Miles Logged'!E19</f>
        <v>209.50000000000003</v>
      </c>
      <c r="P57" s="59">
        <f>+O57/8</f>
        <v>26.187500000000004</v>
      </c>
    </row>
    <row r="58" spans="1:16" x14ac:dyDescent="0.3">
      <c r="A58" s="54" t="s">
        <v>25</v>
      </c>
      <c r="B58" s="54" t="s">
        <v>26</v>
      </c>
      <c r="C58" s="62">
        <v>170.29999999999995</v>
      </c>
      <c r="D58" s="55">
        <v>21.287499999999994</v>
      </c>
      <c r="E58" s="56">
        <v>122.19999999999999</v>
      </c>
      <c r="F58" s="55">
        <v>10.183333333333332</v>
      </c>
      <c r="G58" s="56"/>
      <c r="H58" s="55"/>
      <c r="I58" s="62"/>
      <c r="J58" s="57"/>
      <c r="K58" s="58"/>
      <c r="L58" s="59"/>
      <c r="M58" s="58"/>
      <c r="N58" s="59"/>
      <c r="O58" s="58"/>
      <c r="P58" s="59"/>
    </row>
    <row r="59" spans="1:16" x14ac:dyDescent="0.3">
      <c r="A59" s="54" t="s">
        <v>8</v>
      </c>
      <c r="B59" s="54" t="s">
        <v>78</v>
      </c>
      <c r="C59" s="62">
        <v>877.60000000000014</v>
      </c>
      <c r="D59" s="55">
        <v>109.70000000000002</v>
      </c>
      <c r="E59" s="56">
        <v>3278.9000000000033</v>
      </c>
      <c r="F59" s="55">
        <v>273.24166666666696</v>
      </c>
      <c r="G59" s="56">
        <v>2412.3999999999987</v>
      </c>
      <c r="H59" s="55">
        <v>201.03333333333322</v>
      </c>
      <c r="I59" s="62">
        <v>2360.1999999999989</v>
      </c>
      <c r="J59" s="57">
        <v>196.68333333333325</v>
      </c>
      <c r="K59" s="58">
        <v>2058.1</v>
      </c>
      <c r="L59" s="59">
        <v>171.50833333333333</v>
      </c>
      <c r="M59" s="58">
        <v>1873.8999999999994</v>
      </c>
      <c r="N59" s="59">
        <v>187.38999999999993</v>
      </c>
      <c r="O59" s="58">
        <f>+'Miles Logged'!E20</f>
        <v>1638.2999999999986</v>
      </c>
      <c r="P59" s="59">
        <f>+O59/8</f>
        <v>204.78749999999982</v>
      </c>
    </row>
    <row r="60" spans="1:16" x14ac:dyDescent="0.3">
      <c r="A60" s="54" t="s">
        <v>169</v>
      </c>
      <c r="B60" s="54" t="s">
        <v>170</v>
      </c>
      <c r="C60" s="62"/>
      <c r="D60" s="55"/>
      <c r="E60" s="56"/>
      <c r="F60" s="55"/>
      <c r="G60" s="56"/>
      <c r="H60" s="57"/>
      <c r="I60" s="62">
        <v>245.80000000000004</v>
      </c>
      <c r="J60" s="57">
        <v>20.483333333333338</v>
      </c>
      <c r="K60" s="58"/>
      <c r="L60" s="59"/>
      <c r="M60" s="58">
        <v>145.79999999999998</v>
      </c>
      <c r="N60" s="59">
        <v>14.579999999999998</v>
      </c>
      <c r="O60" s="58">
        <f>+'Miles Logged'!F21</f>
        <v>301.5</v>
      </c>
      <c r="P60" s="59">
        <f>+O60/8</f>
        <v>37.6875</v>
      </c>
    </row>
    <row r="61" spans="1:16" x14ac:dyDescent="0.3">
      <c r="A61" s="60" t="s">
        <v>22</v>
      </c>
      <c r="B61" s="60" t="s">
        <v>21</v>
      </c>
      <c r="C61" s="62"/>
      <c r="D61" s="55"/>
      <c r="E61" s="56">
        <v>593.59999999999991</v>
      </c>
      <c r="F61" s="55">
        <v>49.466666666666661</v>
      </c>
      <c r="G61" s="56">
        <v>585.59999999999991</v>
      </c>
      <c r="H61" s="55">
        <v>48.79999999999999</v>
      </c>
      <c r="I61" s="62"/>
      <c r="J61" s="57"/>
      <c r="K61" s="58"/>
      <c r="L61" s="59"/>
      <c r="M61" s="58">
        <v>387.99999999999994</v>
      </c>
      <c r="N61" s="59">
        <v>38.799999999999997</v>
      </c>
      <c r="O61" s="58">
        <f>+'Miles Logged'!F22</f>
        <v>290.00000000000006</v>
      </c>
      <c r="P61" s="59">
        <f>+O61/8</f>
        <v>36.250000000000007</v>
      </c>
    </row>
    <row r="62" spans="1:16" x14ac:dyDescent="0.3">
      <c r="A62" s="60" t="s">
        <v>20</v>
      </c>
      <c r="B62" s="60" t="s">
        <v>21</v>
      </c>
      <c r="C62" s="62"/>
      <c r="D62" s="55"/>
      <c r="E62" s="56">
        <v>38.800000000000004</v>
      </c>
      <c r="F62" s="55">
        <v>3.2333333333333338</v>
      </c>
      <c r="G62" s="56"/>
      <c r="H62" s="55"/>
      <c r="I62" s="62"/>
      <c r="J62" s="57"/>
      <c r="K62" s="58"/>
      <c r="L62" s="59"/>
      <c r="M62" s="58"/>
      <c r="N62" s="59"/>
      <c r="O62" s="58"/>
      <c r="P62" s="59"/>
    </row>
    <row r="63" spans="1:16" x14ac:dyDescent="0.3">
      <c r="A63" s="60" t="s">
        <v>189</v>
      </c>
      <c r="B63" s="60" t="s">
        <v>207</v>
      </c>
      <c r="C63" s="62"/>
      <c r="D63" s="55"/>
      <c r="E63" s="56"/>
      <c r="F63" s="55"/>
      <c r="G63" s="56"/>
      <c r="H63" s="55"/>
      <c r="I63" s="62"/>
      <c r="J63" s="57"/>
      <c r="K63" s="58"/>
      <c r="L63" s="59"/>
      <c r="M63" s="58">
        <v>414.60000000000008</v>
      </c>
      <c r="N63" s="59">
        <v>41.460000000000008</v>
      </c>
      <c r="O63" s="58">
        <f>+'Miles Logged'!E23</f>
        <v>232.2</v>
      </c>
      <c r="P63" s="59">
        <f>+O63/8</f>
        <v>29.024999999999999</v>
      </c>
    </row>
    <row r="64" spans="1:16" x14ac:dyDescent="0.3">
      <c r="A64" s="60" t="s">
        <v>79</v>
      </c>
      <c r="B64" s="60" t="s">
        <v>80</v>
      </c>
      <c r="C64" s="62"/>
      <c r="D64" s="55"/>
      <c r="E64" s="56">
        <v>1116.2000000000005</v>
      </c>
      <c r="F64" s="55">
        <v>93.016666666666708</v>
      </c>
      <c r="G64" s="56">
        <v>899.69999999999982</v>
      </c>
      <c r="H64" s="55">
        <v>74.97499999999998</v>
      </c>
      <c r="I64" s="62">
        <v>1180.7</v>
      </c>
      <c r="J64" s="57">
        <v>98.391666666666666</v>
      </c>
      <c r="K64" s="58">
        <v>1059.9000000000001</v>
      </c>
      <c r="L64" s="59">
        <v>88.325000000000003</v>
      </c>
      <c r="M64" s="58"/>
      <c r="N64" s="59"/>
      <c r="O64" s="58"/>
      <c r="P64" s="59"/>
    </row>
    <row r="65" spans="1:16" x14ac:dyDescent="0.3">
      <c r="A65" s="54" t="s">
        <v>176</v>
      </c>
      <c r="B65" s="54" t="s">
        <v>177</v>
      </c>
      <c r="C65" s="62"/>
      <c r="D65" s="55"/>
      <c r="E65" s="56"/>
      <c r="F65" s="55"/>
      <c r="G65" s="56"/>
      <c r="H65" s="57"/>
      <c r="I65" s="62">
        <v>735.80000000000018</v>
      </c>
      <c r="J65" s="57">
        <v>61.316666666666684</v>
      </c>
      <c r="K65" s="58"/>
      <c r="L65" s="59"/>
      <c r="M65" s="58"/>
      <c r="N65" s="59"/>
      <c r="O65" s="58"/>
      <c r="P65" s="59"/>
    </row>
    <row r="66" spans="1:16" x14ac:dyDescent="0.3">
      <c r="A66" s="54" t="s">
        <v>123</v>
      </c>
      <c r="B66" s="54" t="s">
        <v>124</v>
      </c>
      <c r="C66" s="62">
        <v>247.20000000000005</v>
      </c>
      <c r="D66" s="55">
        <v>30.900000000000006</v>
      </c>
      <c r="E66" s="56"/>
      <c r="F66" s="55"/>
      <c r="G66" s="56"/>
      <c r="H66" s="55"/>
      <c r="I66" s="62"/>
      <c r="J66" s="57"/>
      <c r="K66" s="58"/>
      <c r="L66" s="59"/>
      <c r="M66" s="58"/>
      <c r="N66" s="59"/>
      <c r="O66" s="58"/>
      <c r="P66" s="59"/>
    </row>
    <row r="67" spans="1:16" x14ac:dyDescent="0.3">
      <c r="A67" s="54" t="s">
        <v>125</v>
      </c>
      <c r="B67" s="54" t="s">
        <v>126</v>
      </c>
      <c r="C67" s="62">
        <v>855</v>
      </c>
      <c r="D67" s="55">
        <v>106.875</v>
      </c>
      <c r="E67" s="56"/>
      <c r="F67" s="55"/>
      <c r="G67" s="56"/>
      <c r="H67" s="55"/>
      <c r="I67" s="62"/>
      <c r="J67" s="57"/>
      <c r="K67" s="58"/>
      <c r="L67" s="59"/>
      <c r="M67" s="58"/>
      <c r="N67" s="59"/>
      <c r="O67" s="58"/>
      <c r="P67" s="59"/>
    </row>
    <row r="68" spans="1:16" x14ac:dyDescent="0.3">
      <c r="A68" s="54" t="s">
        <v>27</v>
      </c>
      <c r="B68" s="54" t="s">
        <v>28</v>
      </c>
      <c r="C68" s="62">
        <v>477.49999999999994</v>
      </c>
      <c r="D68" s="55">
        <v>59.687499999999993</v>
      </c>
      <c r="E68" s="56">
        <v>200.20000000000005</v>
      </c>
      <c r="F68" s="55">
        <v>16.683333333333337</v>
      </c>
      <c r="G68" s="56">
        <v>810.10000000000048</v>
      </c>
      <c r="H68" s="55">
        <v>67.508333333333368</v>
      </c>
      <c r="I68" s="62">
        <v>753.20000000000073</v>
      </c>
      <c r="J68" s="57">
        <v>62.76666666666673</v>
      </c>
      <c r="K68" s="58">
        <v>552.1</v>
      </c>
      <c r="L68" s="59">
        <v>46.008333333333333</v>
      </c>
      <c r="M68" s="58"/>
      <c r="N68" s="59"/>
      <c r="O68" s="58"/>
      <c r="P68" s="59"/>
    </row>
    <row r="69" spans="1:16" x14ac:dyDescent="0.3">
      <c r="A69" s="54" t="s">
        <v>33</v>
      </c>
      <c r="B69" s="54" t="s">
        <v>32</v>
      </c>
      <c r="C69" s="62">
        <v>53.5</v>
      </c>
      <c r="D69" s="55">
        <v>6.6875</v>
      </c>
      <c r="E69" s="56">
        <v>12.4</v>
      </c>
      <c r="F69" s="55">
        <v>1.0333333333333334</v>
      </c>
      <c r="G69" s="56"/>
      <c r="H69" s="55"/>
      <c r="I69" s="62"/>
      <c r="J69" s="57"/>
      <c r="K69" s="58"/>
      <c r="L69" s="59"/>
      <c r="M69" s="58"/>
      <c r="N69" s="59"/>
      <c r="O69" s="58"/>
      <c r="P69" s="59"/>
    </row>
    <row r="70" spans="1:16" x14ac:dyDescent="0.3">
      <c r="A70" s="54" t="s">
        <v>181</v>
      </c>
      <c r="B70" s="54" t="s">
        <v>182</v>
      </c>
      <c r="C70" s="62"/>
      <c r="D70" s="55"/>
      <c r="E70" s="56"/>
      <c r="F70" s="55"/>
      <c r="G70" s="56"/>
      <c r="H70" s="57"/>
      <c r="I70" s="62">
        <v>1060.2999999999995</v>
      </c>
      <c r="J70" s="57">
        <v>88.358333333333292</v>
      </c>
      <c r="K70" s="58">
        <v>2308.1999999999998</v>
      </c>
      <c r="L70" s="59">
        <v>192.35</v>
      </c>
      <c r="M70" s="58">
        <v>1339.9999999999991</v>
      </c>
      <c r="N70" s="59">
        <v>133.99999999999991</v>
      </c>
      <c r="O70" s="58">
        <f>+'Miles Logged'!H24</f>
        <v>767.6</v>
      </c>
      <c r="P70" s="59">
        <f>+O70/8</f>
        <v>95.95</v>
      </c>
    </row>
    <row r="71" spans="1:16" x14ac:dyDescent="0.3">
      <c r="A71" s="61" t="s">
        <v>209</v>
      </c>
      <c r="B71" s="61" t="s">
        <v>182</v>
      </c>
      <c r="C71" s="62"/>
      <c r="D71" s="55"/>
      <c r="E71" s="56"/>
      <c r="F71" s="55"/>
      <c r="G71" s="56"/>
      <c r="H71" s="57"/>
      <c r="I71" s="62"/>
      <c r="J71" s="57"/>
      <c r="K71" s="58"/>
      <c r="L71" s="59"/>
      <c r="M71" s="58">
        <v>1918.3000000000006</v>
      </c>
      <c r="N71" s="59">
        <v>191.83000000000007</v>
      </c>
      <c r="O71" s="58">
        <f>+'Miles Logged'!F25</f>
        <v>1665.0999999999992</v>
      </c>
      <c r="P71" s="59">
        <f>+O71/8</f>
        <v>208.1374999999999</v>
      </c>
    </row>
    <row r="72" spans="1:16" x14ac:dyDescent="0.3">
      <c r="A72" s="54" t="s">
        <v>16</v>
      </c>
      <c r="B72" s="54" t="s">
        <v>17</v>
      </c>
      <c r="C72" s="62">
        <v>380.90000000000003</v>
      </c>
      <c r="D72" s="55">
        <v>47.612500000000004</v>
      </c>
      <c r="E72" s="56">
        <v>314.20000000000005</v>
      </c>
      <c r="F72" s="55">
        <v>26.183333333333337</v>
      </c>
      <c r="G72" s="56">
        <v>189.7</v>
      </c>
      <c r="H72" s="55">
        <v>15.808333333333332</v>
      </c>
      <c r="I72" s="62">
        <v>951.30000000000018</v>
      </c>
      <c r="J72" s="57">
        <v>79.27500000000002</v>
      </c>
      <c r="K72" s="58">
        <v>130</v>
      </c>
      <c r="L72" s="59">
        <v>10.833333333333334</v>
      </c>
      <c r="M72" s="58"/>
      <c r="N72" s="59"/>
      <c r="O72" s="58"/>
      <c r="P72" s="59"/>
    </row>
    <row r="73" spans="1:16" x14ac:dyDescent="0.3">
      <c r="A73" s="54" t="s">
        <v>178</v>
      </c>
      <c r="B73" s="54" t="s">
        <v>179</v>
      </c>
      <c r="C73" s="62"/>
      <c r="D73" s="55"/>
      <c r="E73" s="56"/>
      <c r="F73" s="55"/>
      <c r="G73" s="56"/>
      <c r="H73" s="57"/>
      <c r="I73" s="62">
        <v>45.5</v>
      </c>
      <c r="J73" s="57">
        <v>3.7916666666666665</v>
      </c>
      <c r="K73" s="58"/>
      <c r="L73" s="59"/>
      <c r="M73" s="58"/>
      <c r="N73" s="59"/>
      <c r="O73" s="58"/>
      <c r="P73" s="59"/>
    </row>
    <row r="74" spans="1:16" x14ac:dyDescent="0.3">
      <c r="A74" s="54" t="s">
        <v>81</v>
      </c>
      <c r="B74" s="54" t="s">
        <v>82</v>
      </c>
      <c r="C74" s="62">
        <v>2043.8000000000009</v>
      </c>
      <c r="D74" s="55">
        <v>255.47500000000011</v>
      </c>
      <c r="E74" s="56">
        <v>1587.3</v>
      </c>
      <c r="F74" s="55">
        <v>132.27500000000001</v>
      </c>
      <c r="G74" s="56">
        <v>788.5999999999998</v>
      </c>
      <c r="H74" s="55">
        <v>65.716666666666654</v>
      </c>
      <c r="I74" s="62"/>
      <c r="J74" s="57"/>
      <c r="K74" s="58"/>
      <c r="L74" s="59"/>
      <c r="M74" s="58"/>
      <c r="N74" s="59"/>
      <c r="O74" s="58"/>
      <c r="P74" s="59"/>
    </row>
    <row r="75" spans="1:16" s="47" customFormat="1" x14ac:dyDescent="0.3">
      <c r="A75" s="54" t="s">
        <v>149</v>
      </c>
      <c r="B75" s="54" t="s">
        <v>150</v>
      </c>
      <c r="C75" s="62"/>
      <c r="D75" s="55"/>
      <c r="E75" s="56"/>
      <c r="F75" s="55"/>
      <c r="G75" s="56">
        <v>662.69999999999993</v>
      </c>
      <c r="H75" s="55">
        <v>55.224999999999994</v>
      </c>
      <c r="I75" s="62">
        <v>561.30000000000018</v>
      </c>
      <c r="J75" s="57">
        <v>46.775000000000013</v>
      </c>
      <c r="K75" s="58">
        <v>844.2</v>
      </c>
      <c r="L75" s="59">
        <v>70.350000000000009</v>
      </c>
      <c r="M75" s="58">
        <v>354.0999999999998</v>
      </c>
      <c r="N75" s="59">
        <v>35.409999999999982</v>
      </c>
      <c r="O75" s="58"/>
      <c r="P75" s="59"/>
    </row>
    <row r="76" spans="1:16" s="47" customFormat="1" x14ac:dyDescent="0.3">
      <c r="A76" s="61" t="s">
        <v>220</v>
      </c>
      <c r="B76" s="61" t="s">
        <v>221</v>
      </c>
      <c r="C76" s="62"/>
      <c r="D76" s="55"/>
      <c r="E76" s="56"/>
      <c r="F76" s="55"/>
      <c r="G76" s="56"/>
      <c r="H76" s="55"/>
      <c r="I76" s="62"/>
      <c r="J76" s="57"/>
      <c r="K76" s="58"/>
      <c r="L76" s="59"/>
      <c r="M76" s="58">
        <v>46</v>
      </c>
      <c r="N76" s="59">
        <v>4.5999999999999996</v>
      </c>
      <c r="O76" s="58"/>
      <c r="P76" s="59"/>
    </row>
    <row r="77" spans="1:16" s="47" customFormat="1" x14ac:dyDescent="0.3">
      <c r="A77" s="61" t="s">
        <v>210</v>
      </c>
      <c r="B77" s="61" t="s">
        <v>211</v>
      </c>
      <c r="C77" s="62"/>
      <c r="D77" s="55"/>
      <c r="E77" s="56"/>
      <c r="F77" s="55"/>
      <c r="G77" s="56"/>
      <c r="H77" s="55"/>
      <c r="I77" s="62"/>
      <c r="J77" s="57"/>
      <c r="K77" s="58"/>
      <c r="L77" s="59"/>
      <c r="M77" s="58">
        <v>673.10000000000014</v>
      </c>
      <c r="N77" s="59">
        <v>67.310000000000016</v>
      </c>
      <c r="O77" s="58"/>
      <c r="P77" s="59"/>
    </row>
    <row r="78" spans="1:16" s="47" customFormat="1" x14ac:dyDescent="0.3">
      <c r="A78" s="61" t="s">
        <v>212</v>
      </c>
      <c r="B78" s="61" t="s">
        <v>213</v>
      </c>
      <c r="C78" s="62"/>
      <c r="D78" s="55"/>
      <c r="E78" s="56"/>
      <c r="F78" s="55"/>
      <c r="G78" s="56"/>
      <c r="H78" s="55"/>
      <c r="I78" s="62"/>
      <c r="J78" s="57"/>
      <c r="K78" s="58"/>
      <c r="L78" s="59"/>
      <c r="M78" s="58">
        <v>79.100000000000009</v>
      </c>
      <c r="N78" s="59">
        <v>7.910000000000001</v>
      </c>
      <c r="O78" s="58"/>
      <c r="P78" s="59"/>
    </row>
    <row r="79" spans="1:16" x14ac:dyDescent="0.3">
      <c r="A79" s="54" t="s">
        <v>153</v>
      </c>
      <c r="B79" s="54" t="s">
        <v>154</v>
      </c>
      <c r="C79" s="62"/>
      <c r="D79" s="55"/>
      <c r="E79" s="56"/>
      <c r="F79" s="55"/>
      <c r="G79" s="56">
        <v>139.19999999999999</v>
      </c>
      <c r="H79" s="55">
        <v>11.6</v>
      </c>
      <c r="I79" s="62">
        <v>554.00000000000011</v>
      </c>
      <c r="J79" s="57">
        <v>46.166666666666679</v>
      </c>
      <c r="K79" s="58"/>
      <c r="L79" s="59"/>
      <c r="M79" s="58"/>
      <c r="N79" s="59"/>
      <c r="O79" s="58"/>
      <c r="P79" s="59"/>
    </row>
    <row r="80" spans="1:16" x14ac:dyDescent="0.3">
      <c r="A80" s="54" t="s">
        <v>151</v>
      </c>
      <c r="B80" s="54" t="s">
        <v>152</v>
      </c>
      <c r="C80" s="62"/>
      <c r="D80" s="55"/>
      <c r="E80" s="56"/>
      <c r="F80" s="55"/>
      <c r="G80" s="56">
        <v>23.3</v>
      </c>
      <c r="H80" s="55">
        <v>1.9416666666666667</v>
      </c>
      <c r="I80" s="62"/>
      <c r="J80" s="57"/>
      <c r="K80" s="58">
        <v>236.9</v>
      </c>
      <c r="L80" s="59">
        <v>19.741666666666667</v>
      </c>
      <c r="M80" s="58"/>
      <c r="N80" s="59"/>
      <c r="O80" s="58"/>
      <c r="P80" s="59"/>
    </row>
    <row r="81" spans="1:16" x14ac:dyDescent="0.3">
      <c r="A81" s="54" t="s">
        <v>127</v>
      </c>
      <c r="B81" s="54" t="s">
        <v>11</v>
      </c>
      <c r="C81" s="62">
        <v>1289.5</v>
      </c>
      <c r="D81" s="55">
        <v>161.1875</v>
      </c>
      <c r="E81" s="56">
        <v>1526.9000000000005</v>
      </c>
      <c r="F81" s="55">
        <v>127.24166666666672</v>
      </c>
      <c r="G81" s="56">
        <v>1024.9000000000005</v>
      </c>
      <c r="H81" s="55">
        <v>85.408333333333374</v>
      </c>
      <c r="I81" s="62"/>
      <c r="J81" s="57"/>
      <c r="K81" s="58"/>
      <c r="L81" s="59"/>
      <c r="M81" s="58"/>
      <c r="N81" s="59"/>
      <c r="O81" s="58"/>
      <c r="P81" s="59"/>
    </row>
    <row r="82" spans="1:16" x14ac:dyDescent="0.3">
      <c r="A82" s="54" t="s">
        <v>234</v>
      </c>
      <c r="B82" s="54" t="s">
        <v>235</v>
      </c>
      <c r="C82" s="62"/>
      <c r="D82" s="55"/>
      <c r="E82" s="56"/>
      <c r="F82" s="55"/>
      <c r="G82" s="56"/>
      <c r="H82" s="55"/>
      <c r="I82" s="62"/>
      <c r="J82" s="57"/>
      <c r="K82" s="58"/>
      <c r="L82" s="59"/>
      <c r="M82" s="58">
        <f>+[1]Totals!$O$33</f>
        <v>148.20000000000005</v>
      </c>
      <c r="N82" s="59">
        <f>+M82/10</f>
        <v>14.820000000000004</v>
      </c>
      <c r="O82" s="58">
        <f>+'Miles Logged'!E26</f>
        <v>421.5</v>
      </c>
      <c r="P82" s="59">
        <f>+O82/8</f>
        <v>52.6875</v>
      </c>
    </row>
    <row r="83" spans="1:16" x14ac:dyDescent="0.3">
      <c r="A83" s="54" t="s">
        <v>8</v>
      </c>
      <c r="B83" s="54" t="s">
        <v>9</v>
      </c>
      <c r="C83" s="62">
        <v>446</v>
      </c>
      <c r="D83" s="55">
        <v>55.75</v>
      </c>
      <c r="E83" s="56">
        <v>406.40000000000015</v>
      </c>
      <c r="F83" s="55">
        <v>33.866666666666681</v>
      </c>
      <c r="G83" s="56"/>
      <c r="H83" s="55"/>
      <c r="I83" s="62"/>
      <c r="J83" s="57"/>
      <c r="K83" s="58"/>
      <c r="L83" s="59"/>
      <c r="M83" s="58"/>
      <c r="N83" s="59"/>
      <c r="O83" s="58"/>
      <c r="P83" s="59"/>
    </row>
    <row r="84" spans="1:16" x14ac:dyDescent="0.3">
      <c r="A84" s="54" t="s">
        <v>128</v>
      </c>
      <c r="B84" s="54" t="s">
        <v>2</v>
      </c>
      <c r="C84" s="62">
        <v>1273.4000000000003</v>
      </c>
      <c r="D84" s="55">
        <v>159.17500000000004</v>
      </c>
      <c r="E84" s="56"/>
      <c r="F84" s="55"/>
      <c r="G84" s="56"/>
      <c r="H84" s="55"/>
      <c r="I84" s="62"/>
      <c r="J84" s="57"/>
      <c r="K84" s="58"/>
      <c r="L84" s="59"/>
      <c r="M84" s="58"/>
      <c r="N84" s="59"/>
      <c r="O84" s="58"/>
      <c r="P84" s="59"/>
    </row>
    <row r="85" spans="1:16" x14ac:dyDescent="0.3">
      <c r="A85" s="54" t="s">
        <v>129</v>
      </c>
      <c r="B85" s="54" t="s">
        <v>2</v>
      </c>
      <c r="C85" s="62">
        <v>1026.4000000000001</v>
      </c>
      <c r="D85" s="55">
        <v>128.30000000000001</v>
      </c>
      <c r="E85" s="56"/>
      <c r="F85" s="55"/>
      <c r="G85" s="56"/>
      <c r="H85" s="55"/>
      <c r="I85" s="62"/>
      <c r="J85" s="57"/>
      <c r="K85" s="58"/>
      <c r="L85" s="59"/>
      <c r="M85" s="58"/>
      <c r="N85" s="59"/>
      <c r="O85" s="58"/>
      <c r="P85" s="59"/>
    </row>
    <row r="86" spans="1:16" x14ac:dyDescent="0.3">
      <c r="A86" s="54" t="s">
        <v>130</v>
      </c>
      <c r="B86" s="54" t="s">
        <v>131</v>
      </c>
      <c r="C86" s="62">
        <v>86.1</v>
      </c>
      <c r="D86" s="55">
        <v>10.762499999999999</v>
      </c>
      <c r="E86" s="56"/>
      <c r="F86" s="55"/>
      <c r="G86" s="56"/>
      <c r="H86" s="55"/>
      <c r="I86" s="62"/>
      <c r="J86" s="57"/>
      <c r="K86" s="58"/>
      <c r="L86" s="59"/>
      <c r="M86" s="58"/>
      <c r="N86" s="59"/>
      <c r="O86" s="58"/>
      <c r="P86" s="59"/>
    </row>
    <row r="87" spans="1:16" x14ac:dyDescent="0.3">
      <c r="A87" s="54" t="s">
        <v>79</v>
      </c>
      <c r="B87" s="54" t="s">
        <v>104</v>
      </c>
      <c r="C87" s="62">
        <v>1013.3</v>
      </c>
      <c r="D87" s="55">
        <v>126.66249999999999</v>
      </c>
      <c r="E87" s="56">
        <v>997.90000000000043</v>
      </c>
      <c r="F87" s="55">
        <v>83.158333333333374</v>
      </c>
      <c r="G87" s="56">
        <v>980.69999999999993</v>
      </c>
      <c r="H87" s="55">
        <v>81.724999999999994</v>
      </c>
      <c r="I87" s="62">
        <v>171.99999999999994</v>
      </c>
      <c r="J87" s="57">
        <v>14.333333333333329</v>
      </c>
      <c r="K87" s="58">
        <v>270.10000000000002</v>
      </c>
      <c r="L87" s="59">
        <v>22.508333333333336</v>
      </c>
      <c r="M87" s="58"/>
      <c r="N87" s="59"/>
      <c r="O87" s="58"/>
      <c r="P87" s="59"/>
    </row>
    <row r="88" spans="1:16" x14ac:dyDescent="0.3">
      <c r="A88" s="54" t="s">
        <v>193</v>
      </c>
      <c r="B88" s="54" t="s">
        <v>194</v>
      </c>
      <c r="C88" s="62"/>
      <c r="D88" s="55"/>
      <c r="E88" s="56"/>
      <c r="F88" s="55"/>
      <c r="G88" s="56"/>
      <c r="H88" s="55"/>
      <c r="I88" s="62"/>
      <c r="J88" s="57"/>
      <c r="K88" s="58">
        <v>74.5</v>
      </c>
      <c r="L88" s="59">
        <v>6.208333333333333</v>
      </c>
      <c r="M88" s="58">
        <v>40.699999999999996</v>
      </c>
      <c r="N88" s="59">
        <v>4.0699999999999994</v>
      </c>
      <c r="O88" s="58"/>
      <c r="P88" s="59"/>
    </row>
    <row r="89" spans="1:16" x14ac:dyDescent="0.3">
      <c r="A89" s="54" t="s">
        <v>5</v>
      </c>
      <c r="B89" s="54" t="s">
        <v>6</v>
      </c>
      <c r="C89" s="62">
        <v>1075.5000000000005</v>
      </c>
      <c r="D89" s="55">
        <v>134.43750000000006</v>
      </c>
      <c r="E89" s="56">
        <v>2187.099999999999</v>
      </c>
      <c r="F89" s="55">
        <v>182.25833333333324</v>
      </c>
      <c r="G89" s="56">
        <v>1544.5000000000007</v>
      </c>
      <c r="H89" s="55">
        <v>128.7083333333334</v>
      </c>
      <c r="I89" s="62"/>
      <c r="J89" s="57"/>
      <c r="K89" s="58"/>
      <c r="L89" s="59"/>
      <c r="M89" s="58"/>
      <c r="N89" s="59"/>
      <c r="O89" s="58"/>
      <c r="P89" s="59"/>
    </row>
    <row r="90" spans="1:16" x14ac:dyDescent="0.3">
      <c r="A90" s="60" t="s">
        <v>84</v>
      </c>
      <c r="B90" s="60" t="s">
        <v>85</v>
      </c>
      <c r="C90" s="62"/>
      <c r="D90" s="55"/>
      <c r="E90" s="56">
        <v>358.49999999999994</v>
      </c>
      <c r="F90" s="55">
        <v>29.874999999999996</v>
      </c>
      <c r="G90" s="56"/>
      <c r="H90" s="55"/>
      <c r="I90" s="62"/>
      <c r="J90" s="57"/>
      <c r="K90" s="58"/>
      <c r="L90" s="59"/>
      <c r="M90" s="58"/>
      <c r="N90" s="59"/>
      <c r="O90" s="58"/>
      <c r="P90" s="59"/>
    </row>
    <row r="91" spans="1:16" x14ac:dyDescent="0.3">
      <c r="A91" s="54" t="s">
        <v>171</v>
      </c>
      <c r="B91" s="54" t="s">
        <v>172</v>
      </c>
      <c r="C91" s="62"/>
      <c r="D91" s="55"/>
      <c r="E91" s="56"/>
      <c r="F91" s="55"/>
      <c r="G91" s="56"/>
      <c r="H91" s="57"/>
      <c r="I91" s="62">
        <v>766.10000000000025</v>
      </c>
      <c r="J91" s="57">
        <v>63.84166666666669</v>
      </c>
      <c r="K91" s="58"/>
      <c r="L91" s="59"/>
      <c r="M91" s="58"/>
      <c r="N91" s="59"/>
      <c r="O91" s="58"/>
      <c r="P91" s="59"/>
    </row>
    <row r="92" spans="1:16" x14ac:dyDescent="0.3">
      <c r="A92" s="54" t="s">
        <v>132</v>
      </c>
      <c r="B92" s="54" t="s">
        <v>133</v>
      </c>
      <c r="C92" s="62">
        <v>142.5</v>
      </c>
      <c r="D92" s="55">
        <v>17.8125</v>
      </c>
      <c r="E92" s="56"/>
      <c r="F92" s="55"/>
      <c r="G92" s="56"/>
      <c r="H92" s="55"/>
      <c r="I92" s="62"/>
      <c r="J92" s="57"/>
      <c r="K92" s="58"/>
      <c r="L92" s="59"/>
      <c r="M92" s="58"/>
      <c r="N92" s="59"/>
      <c r="O92" s="58"/>
      <c r="P92" s="59"/>
    </row>
    <row r="93" spans="1:16" x14ac:dyDescent="0.3">
      <c r="A93" s="54" t="s">
        <v>162</v>
      </c>
      <c r="B93" s="54" t="s">
        <v>163</v>
      </c>
      <c r="C93" s="62"/>
      <c r="D93" s="55"/>
      <c r="E93" s="56"/>
      <c r="F93" s="55"/>
      <c r="G93" s="56">
        <v>2016.7000000000005</v>
      </c>
      <c r="H93" s="55">
        <v>168.05833333333337</v>
      </c>
      <c r="I93" s="62">
        <v>720.49999999999989</v>
      </c>
      <c r="J93" s="57">
        <v>60.041666666666657</v>
      </c>
      <c r="K93" s="58"/>
      <c r="L93" s="59"/>
      <c r="M93" s="58"/>
      <c r="N93" s="59"/>
      <c r="O93" s="58"/>
      <c r="P93" s="59"/>
    </row>
    <row r="94" spans="1:16" x14ac:dyDescent="0.3">
      <c r="A94" s="54" t="s">
        <v>134</v>
      </c>
      <c r="B94" s="54" t="s">
        <v>135</v>
      </c>
      <c r="C94" s="62">
        <v>338.69999999999987</v>
      </c>
      <c r="D94" s="55">
        <v>42.337499999999984</v>
      </c>
      <c r="E94" s="56"/>
      <c r="F94" s="55"/>
      <c r="G94" s="56">
        <v>7</v>
      </c>
      <c r="H94" s="55">
        <v>0.58333333333333337</v>
      </c>
      <c r="I94" s="62"/>
      <c r="J94" s="57"/>
      <c r="K94" s="58"/>
      <c r="L94" s="59"/>
      <c r="M94" s="58"/>
      <c r="N94" s="59"/>
      <c r="O94" s="58"/>
      <c r="P94" s="59"/>
    </row>
    <row r="95" spans="1:16" x14ac:dyDescent="0.3">
      <c r="A95" s="54" t="s">
        <v>136</v>
      </c>
      <c r="B95" s="54" t="s">
        <v>137</v>
      </c>
      <c r="C95" s="62">
        <v>34.700000000000003</v>
      </c>
      <c r="D95" s="55">
        <v>4.3375000000000004</v>
      </c>
      <c r="E95" s="56"/>
      <c r="F95" s="55"/>
      <c r="G95" s="56"/>
      <c r="H95" s="55"/>
      <c r="I95" s="62"/>
      <c r="J95" s="57"/>
      <c r="K95" s="58"/>
      <c r="L95" s="59"/>
      <c r="M95" s="58"/>
      <c r="N95" s="59"/>
      <c r="O95" s="58"/>
      <c r="P95" s="59"/>
    </row>
    <row r="96" spans="1:16" x14ac:dyDescent="0.3">
      <c r="A96" s="54" t="s">
        <v>130</v>
      </c>
      <c r="B96" s="54" t="s">
        <v>138</v>
      </c>
      <c r="C96" s="62">
        <v>3</v>
      </c>
      <c r="D96" s="55">
        <v>0.375</v>
      </c>
      <c r="E96" s="56"/>
      <c r="F96" s="55"/>
      <c r="G96" s="56"/>
      <c r="H96" s="55"/>
      <c r="I96" s="62"/>
      <c r="J96" s="57"/>
      <c r="K96" s="58"/>
      <c r="L96" s="59"/>
      <c r="M96" s="58"/>
      <c r="N96" s="59"/>
      <c r="O96" s="58"/>
      <c r="P96" s="59"/>
    </row>
    <row r="97" spans="1:18" x14ac:dyDescent="0.3">
      <c r="A97" s="64" t="s">
        <v>105</v>
      </c>
      <c r="B97" s="64" t="s">
        <v>106</v>
      </c>
      <c r="C97" s="65">
        <v>1103.2000000000005</v>
      </c>
      <c r="D97" s="67">
        <v>137.90000000000006</v>
      </c>
      <c r="E97" s="66">
        <v>1107</v>
      </c>
      <c r="F97" s="67">
        <v>92.25</v>
      </c>
      <c r="G97" s="66">
        <v>1407.1999999999998</v>
      </c>
      <c r="H97" s="67">
        <v>117.26666666666665</v>
      </c>
      <c r="I97" s="65">
        <v>1323.8999999999996</v>
      </c>
      <c r="J97" s="68">
        <v>110.32499999999997</v>
      </c>
      <c r="K97" s="69">
        <v>1308.5999999999999</v>
      </c>
      <c r="L97" s="70">
        <v>109.05</v>
      </c>
      <c r="M97" s="69">
        <v>972.09999999999945</v>
      </c>
      <c r="N97" s="59">
        <v>97.209999999999951</v>
      </c>
      <c r="O97" s="69"/>
      <c r="P97" s="59"/>
    </row>
    <row r="98" spans="1:18" s="71" customFormat="1" ht="16.2" thickBot="1" x14ac:dyDescent="0.35">
      <c r="A98" s="146" t="s">
        <v>228</v>
      </c>
      <c r="B98" s="146"/>
      <c r="C98" s="46">
        <f>SUM(C3:C97)</f>
        <v>31115.199999999997</v>
      </c>
      <c r="D98" s="50">
        <f>SUM(D3:D97)/D100</f>
        <v>82.753191489361697</v>
      </c>
      <c r="E98" s="46">
        <f>SUM(E3:E97)</f>
        <v>41380.000000000007</v>
      </c>
      <c r="F98" s="50">
        <f>SUM(F3:F97)/F100</f>
        <v>84.105691056910572</v>
      </c>
      <c r="G98" s="46">
        <f>SUM(G3:G97)</f>
        <v>39728.099999999991</v>
      </c>
      <c r="H98" s="50">
        <f>SUM(H3:H97)/H100</f>
        <v>91.963194444444454</v>
      </c>
      <c r="I98" s="46">
        <f>SUM(I3:I97)</f>
        <v>35720.69999999999</v>
      </c>
      <c r="J98" s="50">
        <f>SUM(J3:J97)/J100</f>
        <v>93.022656249999983</v>
      </c>
      <c r="K98" s="46">
        <f>SUM(K3:K97)</f>
        <v>29661.1</v>
      </c>
      <c r="L98" s="50">
        <f>SUM(L3:L97)/L100</f>
        <v>102.98993055555555</v>
      </c>
      <c r="M98" s="46">
        <f>SUM(M3:M97)</f>
        <v>24856.199999999986</v>
      </c>
      <c r="N98" s="50">
        <f>SUM(N3:N97)/N100</f>
        <v>73.106470588235268</v>
      </c>
      <c r="O98" s="46">
        <f>SUM(O3:O97)</f>
        <v>16728.400000000001</v>
      </c>
      <c r="P98" s="50">
        <f>SUM(P3:P97)/P100</f>
        <v>83.64200000000001</v>
      </c>
    </row>
    <row r="99" spans="1:18" ht="16.2" thickTop="1" x14ac:dyDescent="0.3">
      <c r="L99" s="63"/>
      <c r="N99" s="63"/>
      <c r="P99" s="63"/>
    </row>
    <row r="100" spans="1:18" x14ac:dyDescent="0.3">
      <c r="A100" s="147" t="s">
        <v>229</v>
      </c>
      <c r="B100" s="147"/>
      <c r="C100" s="72">
        <f>COUNT(C2:C97)</f>
        <v>47</v>
      </c>
      <c r="D100" s="72">
        <f t="shared" ref="D100:P100" si="0">COUNT(D2:D97)</f>
        <v>47</v>
      </c>
      <c r="E100" s="72">
        <f t="shared" si="0"/>
        <v>41</v>
      </c>
      <c r="F100" s="72">
        <f t="shared" si="0"/>
        <v>41</v>
      </c>
      <c r="G100" s="72">
        <f t="shared" si="0"/>
        <v>36</v>
      </c>
      <c r="H100" s="72">
        <f t="shared" si="0"/>
        <v>36</v>
      </c>
      <c r="I100" s="72">
        <f t="shared" si="0"/>
        <v>32</v>
      </c>
      <c r="J100" s="72">
        <f t="shared" si="0"/>
        <v>32</v>
      </c>
      <c r="K100" s="72">
        <f t="shared" si="0"/>
        <v>24</v>
      </c>
      <c r="L100" s="72">
        <f t="shared" si="0"/>
        <v>24</v>
      </c>
      <c r="M100" s="72">
        <f t="shared" si="0"/>
        <v>34</v>
      </c>
      <c r="N100" s="72">
        <f t="shared" si="0"/>
        <v>34</v>
      </c>
      <c r="O100" s="72">
        <f t="shared" si="0"/>
        <v>25</v>
      </c>
      <c r="P100" s="72">
        <f t="shared" si="0"/>
        <v>25</v>
      </c>
      <c r="R100" s="47"/>
    </row>
    <row r="101" spans="1:18" x14ac:dyDescent="0.3">
      <c r="L101" s="63"/>
      <c r="N101" s="63"/>
      <c r="P101" s="63"/>
    </row>
    <row r="102" spans="1:18" x14ac:dyDescent="0.3">
      <c r="L102" s="63"/>
      <c r="N102" s="63"/>
      <c r="P102" s="63"/>
    </row>
    <row r="103" spans="1:18" ht="31.2" x14ac:dyDescent="0.3">
      <c r="C103" s="52" t="s">
        <v>238</v>
      </c>
      <c r="D103" s="53" t="s">
        <v>239</v>
      </c>
      <c r="E103" s="52" t="s">
        <v>240</v>
      </c>
      <c r="F103" s="53" t="s">
        <v>241</v>
      </c>
      <c r="G103" s="52" t="s">
        <v>242</v>
      </c>
      <c r="H103" s="53" t="s">
        <v>243</v>
      </c>
      <c r="I103" s="52" t="s">
        <v>244</v>
      </c>
      <c r="J103" s="53" t="s">
        <v>245</v>
      </c>
      <c r="K103" s="52" t="s">
        <v>246</v>
      </c>
      <c r="L103" s="53" t="s">
        <v>247</v>
      </c>
      <c r="M103" s="52" t="s">
        <v>248</v>
      </c>
      <c r="N103" s="53" t="s">
        <v>249</v>
      </c>
      <c r="O103" s="52" t="s">
        <v>255</v>
      </c>
      <c r="P103" s="53" t="s">
        <v>256</v>
      </c>
    </row>
    <row r="104" spans="1:18" x14ac:dyDescent="0.3">
      <c r="A104" s="43" t="s">
        <v>236</v>
      </c>
      <c r="B104" s="79">
        <v>1</v>
      </c>
      <c r="C104" s="44">
        <v>2227.1</v>
      </c>
      <c r="D104" s="45">
        <v>2053.6</v>
      </c>
      <c r="E104" s="45">
        <v>3278.9</v>
      </c>
      <c r="F104" s="45">
        <v>2253.1999999999998</v>
      </c>
      <c r="G104" s="45">
        <v>2412.4</v>
      </c>
      <c r="H104" s="44">
        <v>2029</v>
      </c>
      <c r="I104" s="44">
        <v>2467.5</v>
      </c>
      <c r="J104" s="44">
        <v>2360.1999999999998</v>
      </c>
      <c r="K104" s="95">
        <v>3826.4</v>
      </c>
      <c r="L104" s="96">
        <v>2702.8</v>
      </c>
      <c r="M104" s="48">
        <v>2165.4999999999973</v>
      </c>
      <c r="N104" s="49">
        <v>1873.8999999999994</v>
      </c>
    </row>
    <row r="105" spans="1:18" x14ac:dyDescent="0.3">
      <c r="A105" s="43" t="s">
        <v>236</v>
      </c>
      <c r="B105" s="79">
        <v>2</v>
      </c>
      <c r="C105" s="44">
        <v>2043.8</v>
      </c>
      <c r="D105" s="45">
        <v>2041.1</v>
      </c>
      <c r="E105" s="45">
        <v>2385.1999999999998</v>
      </c>
      <c r="F105" s="97">
        <v>2083.1999999999998</v>
      </c>
      <c r="G105" s="97">
        <v>3124</v>
      </c>
      <c r="H105" s="44">
        <v>2076.6</v>
      </c>
      <c r="I105" s="44">
        <v>2581.9</v>
      </c>
      <c r="J105" s="44">
        <v>1872.4</v>
      </c>
      <c r="K105" s="48">
        <v>2773.6</v>
      </c>
      <c r="L105" s="49">
        <v>1697.5</v>
      </c>
      <c r="M105" s="99">
        <v>2567.1000000000004</v>
      </c>
      <c r="N105" s="49">
        <v>1918.3000000000006</v>
      </c>
    </row>
    <row r="106" spans="1:18" x14ac:dyDescent="0.3">
      <c r="A106" s="43" t="s">
        <v>236</v>
      </c>
      <c r="B106" s="79">
        <v>3</v>
      </c>
      <c r="C106" s="44">
        <v>1704</v>
      </c>
      <c r="D106" s="45">
        <v>1289.5</v>
      </c>
      <c r="E106" s="97">
        <v>3835.5</v>
      </c>
      <c r="F106" s="45">
        <v>2084.1999999999998</v>
      </c>
      <c r="G106" s="45">
        <v>3399</v>
      </c>
      <c r="H106" s="98">
        <v>2748.9</v>
      </c>
      <c r="I106" s="44">
        <v>3332.4</v>
      </c>
      <c r="J106" s="44">
        <v>2395.1999999999998</v>
      </c>
      <c r="K106" s="48">
        <v>1796.2</v>
      </c>
      <c r="L106" s="49">
        <v>1229.5</v>
      </c>
      <c r="M106" s="48">
        <v>1971.6999999999991</v>
      </c>
      <c r="N106" s="49">
        <v>1687.6000000000008</v>
      </c>
    </row>
    <row r="107" spans="1:18" x14ac:dyDescent="0.3">
      <c r="A107" s="43" t="s">
        <v>12</v>
      </c>
      <c r="B107" s="79"/>
      <c r="C107" s="44">
        <v>1026.4000000000001</v>
      </c>
      <c r="D107" s="97">
        <v>1013.3</v>
      </c>
      <c r="E107" s="45">
        <v>997.9</v>
      </c>
      <c r="F107" s="45">
        <v>387.4</v>
      </c>
      <c r="G107" s="45">
        <v>2016.7</v>
      </c>
      <c r="H107" s="44">
        <v>980.7</v>
      </c>
      <c r="I107" s="44">
        <v>1060.3</v>
      </c>
      <c r="J107" s="44">
        <v>720.5</v>
      </c>
      <c r="K107" s="95">
        <v>2308.1999999999998</v>
      </c>
      <c r="L107" s="49">
        <v>844.2</v>
      </c>
      <c r="M107" s="48">
        <v>1339.9999999999991</v>
      </c>
      <c r="N107" s="49">
        <v>354.0999999999998</v>
      </c>
    </row>
    <row r="108" spans="1:18" x14ac:dyDescent="0.3">
      <c r="A108" s="43" t="s">
        <v>237</v>
      </c>
      <c r="B108" s="79">
        <v>1</v>
      </c>
      <c r="C108" s="44">
        <v>606.79999999999995</v>
      </c>
      <c r="D108" s="45">
        <v>603.79999999999995</v>
      </c>
      <c r="E108" s="45">
        <v>861.1</v>
      </c>
      <c r="F108" s="45">
        <v>599.29999999999995</v>
      </c>
      <c r="G108" s="45">
        <v>790</v>
      </c>
      <c r="H108" s="44">
        <v>758.1</v>
      </c>
      <c r="I108" s="44">
        <v>872.8</v>
      </c>
      <c r="J108" s="98">
        <v>826.2</v>
      </c>
      <c r="K108" s="95">
        <v>916.6</v>
      </c>
      <c r="L108" s="49">
        <v>773.6</v>
      </c>
      <c r="M108" s="48">
        <v>595.30000000000007</v>
      </c>
      <c r="N108" s="49">
        <v>563.5</v>
      </c>
    </row>
    <row r="109" spans="1:18" x14ac:dyDescent="0.3">
      <c r="A109" s="43" t="s">
        <v>237</v>
      </c>
      <c r="B109" s="79">
        <v>2</v>
      </c>
      <c r="C109" s="44">
        <v>1055.7</v>
      </c>
      <c r="D109" s="45">
        <v>1029.5999999999999</v>
      </c>
      <c r="E109" s="45">
        <v>1352.1</v>
      </c>
      <c r="F109" s="45">
        <v>879.3</v>
      </c>
      <c r="G109" s="97">
        <v>1666.1</v>
      </c>
      <c r="H109" s="44">
        <v>1231.2</v>
      </c>
      <c r="I109" s="44">
        <v>1475.7</v>
      </c>
      <c r="J109" s="44">
        <v>1110.8</v>
      </c>
      <c r="K109" s="48">
        <v>1532.5</v>
      </c>
      <c r="L109" s="96">
        <v>1425.8</v>
      </c>
      <c r="M109" s="48">
        <v>996.9</v>
      </c>
      <c r="N109" s="49">
        <v>995.50000000000011</v>
      </c>
    </row>
    <row r="110" spans="1:18" x14ac:dyDescent="0.3">
      <c r="A110" s="43" t="s">
        <v>237</v>
      </c>
      <c r="B110" s="79">
        <v>3</v>
      </c>
      <c r="C110" s="44">
        <v>1624.4</v>
      </c>
      <c r="D110" s="45">
        <v>1280.9000000000001</v>
      </c>
      <c r="E110" s="45">
        <v>2607.3000000000002</v>
      </c>
      <c r="F110" s="45">
        <v>2086</v>
      </c>
      <c r="G110" s="45">
        <v>1767</v>
      </c>
      <c r="H110" s="44">
        <v>1599.3</v>
      </c>
      <c r="I110" s="44">
        <v>2497.4</v>
      </c>
      <c r="J110" s="44">
        <v>1751.7</v>
      </c>
      <c r="K110" s="95">
        <v>2801.5</v>
      </c>
      <c r="L110" s="96">
        <v>2188.6</v>
      </c>
      <c r="M110" s="48">
        <v>1387.5999999999997</v>
      </c>
      <c r="N110" s="49">
        <v>980.70000000000016</v>
      </c>
    </row>
  </sheetData>
  <sortState xmlns:xlrd2="http://schemas.microsoft.com/office/spreadsheetml/2017/richdata2" ref="A2:P97">
    <sortCondition ref="B2:B97"/>
    <sortCondition ref="A2:A97"/>
  </sortState>
  <mergeCells count="2">
    <mergeCell ref="A98:B98"/>
    <mergeCell ref="A100:B10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Standings</vt:lpstr>
      <vt:lpstr>Miles Logged</vt:lpstr>
      <vt:lpstr>Stats</vt:lpstr>
      <vt:lpstr>'Miles Logged'!Print_Area</vt:lpstr>
      <vt:lpstr>Standings!Print_Area</vt:lpstr>
      <vt:lpstr>'Miles Logged'!Print_Titles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2021 EDRA IN MOTION CHALLENGE</dc:title>
  <dc:subject>2021 EDRA IN MOTION CHALLENGE Submissions</dc:subject>
  <dc:creator>JotForm</dc:creator>
  <cp:keywords>submissions excel jotform</cp:keywords>
  <dc:description>2021 EDRA IN MOTION CHALLENGE Submissions received at jotform.com 1611527333</dc:description>
  <cp:lastModifiedBy>Sue McLain</cp:lastModifiedBy>
  <cp:lastPrinted>2026-04-19T23:31:48Z</cp:lastPrinted>
  <dcterms:created xsi:type="dcterms:W3CDTF">2021-01-24T22:28:53Z</dcterms:created>
  <dcterms:modified xsi:type="dcterms:W3CDTF">2026-09-22T14:19:31Z</dcterms:modified>
  <cp:category>Submissions</cp:category>
</cp:coreProperties>
</file>